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bundesbeschaffung.sharepoint.com/sites/PnaBe-Plattform-U-Laufwerk/Freigegebene Dokumente/U-Laufwerk/4_Beschaffungsgruppen/Produktgruppen_sortieren!/LCC-Tools/Tools_web/Online/"/>
    </mc:Choice>
  </mc:AlternateContent>
  <xr:revisionPtr revIDLastSave="14" documentId="8_{03EA8702-2F3A-416E-80E1-CCB5F6C01A63}" xr6:coauthVersionLast="47" xr6:coauthVersionMax="47" xr10:uidLastSave="{56710508-7A12-41F3-9A3E-904D7A2EF349}"/>
  <bookViews>
    <workbookView xWindow="-110" yWindow="-110" windowWidth="25180" windowHeight="16260" xr2:uid="{00000000-000D-0000-FFFF-FFFF00000000}"/>
  </bookViews>
  <sheets>
    <sheet name="Kaffeemaschinen" sheetId="1" r:id="rId1"/>
    <sheet name="Information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4" i="1" l="1"/>
  <c r="D57" i="1" l="1"/>
  <c r="D61" i="1" s="1"/>
  <c r="M59" i="1"/>
  <c r="L59" i="1"/>
  <c r="K59" i="1"/>
  <c r="J59" i="1"/>
  <c r="I59" i="1"/>
  <c r="H59" i="1"/>
  <c r="G59" i="1"/>
  <c r="F59" i="1"/>
  <c r="E59" i="1"/>
  <c r="D59" i="1"/>
  <c r="D73" i="1" l="1"/>
  <c r="D74" i="1" s="1"/>
  <c r="D75" i="1" s="1"/>
  <c r="D77" i="1"/>
  <c r="D78" i="1" s="1"/>
  <c r="D79" i="1" s="1"/>
  <c r="D65" i="1"/>
  <c r="D66" i="1" s="1"/>
  <c r="D67" i="1" s="1"/>
  <c r="D69" i="1"/>
  <c r="D70" i="1" s="1"/>
  <c r="D71" i="1" s="1"/>
  <c r="D62" i="1"/>
  <c r="D63" i="1" s="1"/>
  <c r="E57" i="1"/>
  <c r="D58" i="1"/>
  <c r="F57" i="1" l="1"/>
  <c r="E77" i="1"/>
  <c r="E78" i="1" s="1"/>
  <c r="E79" i="1" s="1"/>
  <c r="E61" i="1"/>
  <c r="E62" i="1" s="1"/>
  <c r="E63" i="1" s="1"/>
  <c r="E73" i="1"/>
  <c r="E74" i="1" s="1"/>
  <c r="E75" i="1" s="1"/>
  <c r="E69" i="1"/>
  <c r="E70" i="1" s="1"/>
  <c r="E71" i="1" s="1"/>
  <c r="E65" i="1"/>
  <c r="E66" i="1" s="1"/>
  <c r="E67" i="1" s="1"/>
  <c r="E58" i="1"/>
  <c r="F58" i="1" l="1"/>
  <c r="G57" i="1"/>
  <c r="F73" i="1"/>
  <c r="F74" i="1" s="1"/>
  <c r="F75" i="1" s="1"/>
  <c r="F69" i="1"/>
  <c r="F70" i="1" s="1"/>
  <c r="F71" i="1" s="1"/>
  <c r="F65" i="1"/>
  <c r="F66" i="1" s="1"/>
  <c r="F67" i="1" s="1"/>
  <c r="F77" i="1"/>
  <c r="F78" i="1" s="1"/>
  <c r="F79" i="1" s="1"/>
  <c r="F61" i="1"/>
  <c r="F62" i="1" s="1"/>
  <c r="F63" i="1" s="1"/>
  <c r="J116" i="1"/>
  <c r="I116" i="1"/>
  <c r="H116" i="1"/>
  <c r="G116" i="1"/>
  <c r="F116" i="1"/>
  <c r="J115" i="1"/>
  <c r="I115" i="1"/>
  <c r="H115" i="1"/>
  <c r="G115" i="1"/>
  <c r="F115" i="1"/>
  <c r="H57" i="1" l="1"/>
  <c r="G73" i="1"/>
  <c r="G74" i="1" s="1"/>
  <c r="G75" i="1" s="1"/>
  <c r="G65" i="1"/>
  <c r="G66" i="1" s="1"/>
  <c r="G67" i="1" s="1"/>
  <c r="G69" i="1"/>
  <c r="G70" i="1" s="1"/>
  <c r="G71" i="1" s="1"/>
  <c r="G77" i="1"/>
  <c r="G78" i="1" s="1"/>
  <c r="G79" i="1" s="1"/>
  <c r="G61" i="1"/>
  <c r="G62" i="1" s="1"/>
  <c r="G63" i="1" s="1"/>
  <c r="G58" i="1"/>
  <c r="F112" i="1"/>
  <c r="E35" i="1"/>
  <c r="F35" i="1"/>
  <c r="G35" i="1"/>
  <c r="H35" i="1"/>
  <c r="I35" i="1"/>
  <c r="J35" i="1"/>
  <c r="K35" i="1"/>
  <c r="L35" i="1"/>
  <c r="M35" i="1"/>
  <c r="D35" i="1"/>
  <c r="D33" i="1"/>
  <c r="D53" i="1" s="1"/>
  <c r="H58" i="1" l="1"/>
  <c r="I57" i="1"/>
  <c r="H69" i="1"/>
  <c r="H70" i="1" s="1"/>
  <c r="H71" i="1" s="1"/>
  <c r="H65" i="1"/>
  <c r="H66" i="1" s="1"/>
  <c r="H67" i="1" s="1"/>
  <c r="H77" i="1"/>
  <c r="H78" i="1" s="1"/>
  <c r="H79" i="1" s="1"/>
  <c r="H61" i="1"/>
  <c r="H62" i="1" s="1"/>
  <c r="H63" i="1" s="1"/>
  <c r="H73" i="1"/>
  <c r="H74" i="1" s="1"/>
  <c r="H75" i="1" s="1"/>
  <c r="E33" i="1"/>
  <c r="D41" i="1"/>
  <c r="D42" i="1" s="1"/>
  <c r="D43" i="1" s="1"/>
  <c r="D45" i="1"/>
  <c r="D46" i="1" s="1"/>
  <c r="D47" i="1" s="1"/>
  <c r="D49" i="1"/>
  <c r="D50" i="1" s="1"/>
  <c r="D51" i="1" s="1"/>
  <c r="D37" i="1"/>
  <c r="D38" i="1" s="1"/>
  <c r="D39" i="1" s="1"/>
  <c r="D34" i="1"/>
  <c r="D54" i="1"/>
  <c r="D55" i="1" s="1"/>
  <c r="I58" i="1" l="1"/>
  <c r="J57" i="1"/>
  <c r="I69" i="1"/>
  <c r="I70" i="1" s="1"/>
  <c r="I71" i="1" s="1"/>
  <c r="I65" i="1"/>
  <c r="I66" i="1" s="1"/>
  <c r="I67" i="1" s="1"/>
  <c r="I61" i="1"/>
  <c r="I62" i="1" s="1"/>
  <c r="I63" i="1" s="1"/>
  <c r="I77" i="1"/>
  <c r="I78" i="1" s="1"/>
  <c r="I79" i="1" s="1"/>
  <c r="I73" i="1"/>
  <c r="I74" i="1" s="1"/>
  <c r="I75" i="1" s="1"/>
  <c r="E53" i="1"/>
  <c r="E54" i="1" s="1"/>
  <c r="E55" i="1" s="1"/>
  <c r="E34" i="1"/>
  <c r="E45" i="1"/>
  <c r="E46" i="1" s="1"/>
  <c r="E47" i="1" s="1"/>
  <c r="E41" i="1"/>
  <c r="E42" i="1" s="1"/>
  <c r="E43" i="1" s="1"/>
  <c r="E37" i="1"/>
  <c r="E38" i="1" s="1"/>
  <c r="E39" i="1" s="1"/>
  <c r="E49" i="1"/>
  <c r="E50" i="1" s="1"/>
  <c r="E51" i="1" s="1"/>
  <c r="F33" i="1"/>
  <c r="F53" i="1" s="1"/>
  <c r="G112" i="1"/>
  <c r="H112" i="1"/>
  <c r="I112" i="1"/>
  <c r="J112" i="1"/>
  <c r="J58" i="1" l="1"/>
  <c r="K57" i="1"/>
  <c r="J65" i="1"/>
  <c r="J66" i="1" s="1"/>
  <c r="J67" i="1" s="1"/>
  <c r="J77" i="1"/>
  <c r="J78" i="1" s="1"/>
  <c r="J79" i="1" s="1"/>
  <c r="J61" i="1"/>
  <c r="J62" i="1" s="1"/>
  <c r="J63" i="1" s="1"/>
  <c r="J73" i="1"/>
  <c r="J74" i="1" s="1"/>
  <c r="J75" i="1" s="1"/>
  <c r="J69" i="1"/>
  <c r="J70" i="1" s="1"/>
  <c r="J71" i="1" s="1"/>
  <c r="G33" i="1"/>
  <c r="G53" i="1" s="1"/>
  <c r="G54" i="1" s="1"/>
  <c r="F34" i="1"/>
  <c r="F41" i="1"/>
  <c r="F42" i="1" s="1"/>
  <c r="F43" i="1" s="1"/>
  <c r="F49" i="1"/>
  <c r="F50" i="1" s="1"/>
  <c r="F51" i="1" s="1"/>
  <c r="F45" i="1"/>
  <c r="F46" i="1" s="1"/>
  <c r="F47" i="1" s="1"/>
  <c r="F37" i="1"/>
  <c r="F38" i="1" s="1"/>
  <c r="F39" i="1" s="1"/>
  <c r="F54" i="1"/>
  <c r="F55" i="1" s="1"/>
  <c r="G34" i="1" l="1"/>
  <c r="H33" i="1"/>
  <c r="H53" i="1" s="1"/>
  <c r="H54" i="1" s="1"/>
  <c r="G49" i="1"/>
  <c r="G50" i="1" s="1"/>
  <c r="G51" i="1" s="1"/>
  <c r="G45" i="1"/>
  <c r="G46" i="1" s="1"/>
  <c r="G47" i="1" s="1"/>
  <c r="G41" i="1"/>
  <c r="G42" i="1" s="1"/>
  <c r="G43" i="1" s="1"/>
  <c r="G37" i="1"/>
  <c r="G38" i="1" s="1"/>
  <c r="G39" i="1" s="1"/>
  <c r="L57" i="1"/>
  <c r="K65" i="1"/>
  <c r="K66" i="1" s="1"/>
  <c r="K67" i="1" s="1"/>
  <c r="G114" i="1" s="1"/>
  <c r="K77" i="1"/>
  <c r="K78" i="1" s="1"/>
  <c r="K79" i="1" s="1"/>
  <c r="J114" i="1" s="1"/>
  <c r="K61" i="1"/>
  <c r="K62" i="1" s="1"/>
  <c r="K63" i="1" s="1"/>
  <c r="K73" i="1"/>
  <c r="K74" i="1" s="1"/>
  <c r="K75" i="1" s="1"/>
  <c r="I114" i="1" s="1"/>
  <c r="K69" i="1"/>
  <c r="K70" i="1" s="1"/>
  <c r="K71" i="1" s="1"/>
  <c r="H114" i="1" s="1"/>
  <c r="K58" i="1"/>
  <c r="H49" i="1"/>
  <c r="H50" i="1" s="1"/>
  <c r="G55" i="1"/>
  <c r="H34" i="1"/>
  <c r="H45" i="1" l="1"/>
  <c r="H46" i="1" s="1"/>
  <c r="H47" i="1" s="1"/>
  <c r="H41" i="1"/>
  <c r="H42" i="1" s="1"/>
  <c r="H43" i="1" s="1"/>
  <c r="I33" i="1"/>
  <c r="I53" i="1" s="1"/>
  <c r="I54" i="1" s="1"/>
  <c r="H37" i="1"/>
  <c r="H38" i="1" s="1"/>
  <c r="H39" i="1" s="1"/>
  <c r="L58" i="1"/>
  <c r="M57" i="1"/>
  <c r="L77" i="1"/>
  <c r="L78" i="1" s="1"/>
  <c r="L79" i="1" s="1"/>
  <c r="L61" i="1"/>
  <c r="L62" i="1" s="1"/>
  <c r="L63" i="1" s="1"/>
  <c r="L73" i="1"/>
  <c r="L74" i="1" s="1"/>
  <c r="L75" i="1" s="1"/>
  <c r="L69" i="1"/>
  <c r="L70" i="1" s="1"/>
  <c r="L71" i="1" s="1"/>
  <c r="L65" i="1"/>
  <c r="L66" i="1" s="1"/>
  <c r="L67" i="1" s="1"/>
  <c r="I37" i="1"/>
  <c r="I38" i="1" s="1"/>
  <c r="H55" i="1"/>
  <c r="H51" i="1"/>
  <c r="I49" i="1" l="1"/>
  <c r="I50" i="1" s="1"/>
  <c r="J33" i="1"/>
  <c r="J53" i="1" s="1"/>
  <c r="J54" i="1" s="1"/>
  <c r="I41" i="1"/>
  <c r="I42" i="1" s="1"/>
  <c r="I43" i="1" s="1"/>
  <c r="M58" i="1"/>
  <c r="I34" i="1"/>
  <c r="I45" i="1"/>
  <c r="I46" i="1" s="1"/>
  <c r="I47" i="1" s="1"/>
  <c r="M77" i="1"/>
  <c r="M78" i="1" s="1"/>
  <c r="M79" i="1" s="1"/>
  <c r="M61" i="1"/>
  <c r="M62" i="1" s="1"/>
  <c r="M63" i="1" s="1"/>
  <c r="M69" i="1"/>
  <c r="M70" i="1" s="1"/>
  <c r="M71" i="1" s="1"/>
  <c r="M73" i="1"/>
  <c r="M74" i="1" s="1"/>
  <c r="M75" i="1" s="1"/>
  <c r="M65" i="1"/>
  <c r="M66" i="1" s="1"/>
  <c r="M67" i="1" s="1"/>
  <c r="I39" i="1"/>
  <c r="I55" i="1"/>
  <c r="I51" i="1"/>
  <c r="J37" i="1" l="1"/>
  <c r="J38" i="1" s="1"/>
  <c r="J39" i="1" s="1"/>
  <c r="J45" i="1"/>
  <c r="J46" i="1" s="1"/>
  <c r="J47" i="1" s="1"/>
  <c r="K33" i="1"/>
  <c r="K53" i="1" s="1"/>
  <c r="J49" i="1"/>
  <c r="J50" i="1" s="1"/>
  <c r="J51" i="1" s="1"/>
  <c r="J34" i="1"/>
  <c r="K34" i="1" s="1"/>
  <c r="J41" i="1"/>
  <c r="J42" i="1" s="1"/>
  <c r="J43" i="1" s="1"/>
  <c r="K49" i="1"/>
  <c r="K50" i="1" s="1"/>
  <c r="K45" i="1"/>
  <c r="K46" i="1" s="1"/>
  <c r="J55" i="1"/>
  <c r="L33" i="1"/>
  <c r="L53" i="1" s="1"/>
  <c r="K54" i="1"/>
  <c r="K37" i="1" l="1"/>
  <c r="K38" i="1" s="1"/>
  <c r="K39" i="1" s="1"/>
  <c r="F113" i="1" s="1"/>
  <c r="F117" i="1" s="1"/>
  <c r="K41" i="1"/>
  <c r="K42" i="1" s="1"/>
  <c r="K43" i="1" s="1"/>
  <c r="G113" i="1" s="1"/>
  <c r="G117" i="1" s="1"/>
  <c r="L45" i="1"/>
  <c r="L46" i="1" s="1"/>
  <c r="L37" i="1"/>
  <c r="L38" i="1" s="1"/>
  <c r="L41" i="1"/>
  <c r="L42" i="1" s="1"/>
  <c r="L49" i="1"/>
  <c r="L50" i="1" s="1"/>
  <c r="K55" i="1"/>
  <c r="J113" i="1" s="1"/>
  <c r="J117" i="1" s="1"/>
  <c r="K47" i="1"/>
  <c r="H113" i="1" s="1"/>
  <c r="H117" i="1" s="1"/>
  <c r="L34" i="1"/>
  <c r="M33" i="1"/>
  <c r="M53" i="1" s="1"/>
  <c r="L54" i="1"/>
  <c r="K51" i="1"/>
  <c r="I113" i="1" s="1"/>
  <c r="I117" i="1" s="1"/>
  <c r="M45" i="1" l="1"/>
  <c r="M41" i="1"/>
  <c r="M42" i="1" s="1"/>
  <c r="M37" i="1"/>
  <c r="M38" i="1" s="1"/>
  <c r="M49" i="1"/>
  <c r="M50" i="1" s="1"/>
  <c r="L39" i="1"/>
  <c r="L43" i="1"/>
  <c r="L55" i="1"/>
  <c r="L47" i="1"/>
  <c r="M34" i="1"/>
  <c r="M54" i="1"/>
  <c r="L51" i="1"/>
  <c r="M43" i="1" l="1"/>
  <c r="M39" i="1"/>
  <c r="M47" i="1"/>
  <c r="M55" i="1"/>
  <c r="M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Angelika Tisch</author>
  </authors>
  <commentList>
    <comment ref="C12" authorId="0" shapeId="0" xr:uid="{1FC37CC9-B04B-4E75-9B42-C3B579C464D6}">
      <text>
        <r>
          <rPr>
            <sz val="9"/>
            <color indexed="81"/>
            <rFont val="Segoe UI"/>
            <family val="2"/>
          </rPr>
          <t>Finden Sie hier direkt weitere Informationen.</t>
        </r>
      </text>
    </comment>
    <comment ref="C22" authorId="0" shapeId="0" xr:uid="{00000000-0006-0000-0000-000002000000}">
      <text>
        <r>
          <rPr>
            <sz val="11"/>
            <color indexed="81"/>
            <rFont val="Calibri"/>
            <family val="2"/>
          </rPr>
          <t>Hier sind die Stromkosten Ihrer Organisation bzw. der Organisation einzutragen, von der die Geräte genutzt werden.</t>
        </r>
      </text>
    </comment>
    <comment ref="C29" authorId="0" shapeId="0" xr:uid="{00000000-0006-0000-0000-000003000000}">
      <text>
        <r>
          <rPr>
            <sz val="11"/>
            <color indexed="81"/>
            <rFont val="Calibri"/>
            <family val="2"/>
          </rPr>
          <t>Die zukünftigen Strompreisentwicklungen können z. B. auf Basis der Entwicklungen der vergangenen Jahre abgeschätzt werden. Die e-Control veröffentlicht Statistiken zur Strompreisentwicklung der vergangenen Jahre (https://www.e-control.at/statistik/strom/marktstatistik/preisentwicklung).</t>
        </r>
      </text>
    </comment>
    <comment ref="C31" authorId="0" shapeId="0" xr:uid="{00000000-0006-0000-0000-000004000000}">
      <text>
        <r>
          <rPr>
            <sz val="11"/>
            <color indexed="81"/>
            <rFont val="Calibri"/>
            <family val="2"/>
            <scheme val="minor"/>
          </rPr>
          <t>Die Österreichische Nationalbank informiert über die Entwicklung des Basiszinssatzes: https://www.oenb.at/isaweb/report.do?lang=DE&amp;report=2.1</t>
        </r>
      </text>
    </comment>
    <comment ref="C83" authorId="0" shapeId="0" xr:uid="{00000000-0006-0000-0000-000005000000}">
      <text>
        <r>
          <rPr>
            <sz val="11"/>
            <color indexed="81"/>
            <rFont val="Calibri"/>
            <family val="2"/>
          </rPr>
          <t>Wenn Sie planen, die Geräte nach der Nutzung zu verkaufen, so tragen Sie hier bitte den geschätzten Preis mit einem negativen Vorzeichen ein. Wenn Sie planen, die Geräte nach der Nutzung zu entsorgen, so tragen Sie hier bitte die geschätzten Entsorgungskosten ein.</t>
        </r>
        <r>
          <rPr>
            <sz val="9"/>
            <color indexed="81"/>
            <rFont val="Segoe UI"/>
            <family val="2"/>
          </rPr>
          <t xml:space="preserve">
</t>
        </r>
      </text>
    </comment>
    <comment ref="C92" authorId="0" shapeId="0" xr:uid="{00000000-0006-0000-0000-000006000000}">
      <text>
        <r>
          <rPr>
            <sz val="11"/>
            <color indexed="81"/>
            <rFont val="Calibri"/>
            <family val="2"/>
          </rPr>
          <t>Hier können einmalig anfallende Kosten wie die Installation der Geräte eingetragen werden, falls Sie nicht im Preis pro Stück inkludiert sind.</t>
        </r>
      </text>
    </comment>
    <comment ref="C93" authorId="0" shapeId="0" xr:uid="{00000000-0006-0000-0000-000007000000}">
      <text>
        <r>
          <rPr>
            <sz val="11"/>
            <color indexed="81"/>
            <rFont val="Calibri"/>
            <family val="2"/>
          </rPr>
          <t>Hier können die Gesamtkosten für die Garantie der Geräte eingetragen werden, wenn sie nicht im Anschaffungspreis enthalten sind.</t>
        </r>
      </text>
    </comment>
    <comment ref="C102" authorId="0" shapeId="0" xr:uid="{00000000-0006-0000-0000-000008000000}">
      <text>
        <r>
          <rPr>
            <sz val="11"/>
            <color indexed="81"/>
            <rFont val="Calibri"/>
            <family val="2"/>
            <scheme val="minor"/>
          </rPr>
          <t>Falls Sie die Wartungs- und Reparaturkosten berücksichtigen wollen, können Sie wählen:
- ob Sie sie in Form von einmaligen Kosten über die Nutzungsdauer des Geräts angeben und/oder
- in Form von jährlichen Kosten pro Gerät. 
- Zusätzlich können Sie die jährlichen Reparaturkosten für Geräte abschätzen, die mit Garantie beschafft wurden.Were, die Sie hier eintragen, berücksichtigen nur die Kosten, die außerhalb der Garantiezeit entstehen (wenn die Garantiezeit kürzer ist als die Nutzungsdauer).</t>
        </r>
      </text>
    </comment>
  </commentList>
</comments>
</file>

<file path=xl/sharedStrings.xml><?xml version="1.0" encoding="utf-8"?>
<sst xmlns="http://schemas.openxmlformats.org/spreadsheetml/2006/main" count="129" uniqueCount="78">
  <si>
    <t>Stück</t>
  </si>
  <si>
    <t>%</t>
  </si>
  <si>
    <t>Angebot 1</t>
  </si>
  <si>
    <t>Angebot 2</t>
  </si>
  <si>
    <t>Angebot 3</t>
  </si>
  <si>
    <t>Angebot 4</t>
  </si>
  <si>
    <t>Angebot 5</t>
  </si>
  <si>
    <t>€/Stück</t>
  </si>
  <si>
    <t>Stromkosten</t>
  </si>
  <si>
    <t>€/kWh</t>
  </si>
  <si>
    <t>Anzahl der zu beschaffenden Geräte</t>
  </si>
  <si>
    <t>Anschaffungskosten</t>
  </si>
  <si>
    <t xml:space="preserve">€/Stück </t>
  </si>
  <si>
    <t>€/Stück*Jahr</t>
  </si>
  <si>
    <t>Ergebnisse</t>
  </si>
  <si>
    <t>in Jahren</t>
  </si>
  <si>
    <t xml:space="preserve">Dieses Dokument lässt sich als A4 im Querformat ausdrucken </t>
  </si>
  <si>
    <t>Geplante Nutzungsdauer</t>
  </si>
  <si>
    <t>Dauer der Garantie</t>
  </si>
  <si>
    <t>Stromkosten (inkl. Gebühren und Steuern)</t>
  </si>
  <si>
    <t>Restwert bei Verkauf oder Kosten der Entsorgung</t>
  </si>
  <si>
    <t>Wartungs- und Reparaturkosten</t>
  </si>
  <si>
    <t>Einmalige Wartungs- und Reparaturkosten pro Gerät</t>
  </si>
  <si>
    <t>Anschaffungspreis pro Stück (inkl. Steuer)</t>
  </si>
  <si>
    <t xml:space="preserve">Einmalige Kosten für die Garantie </t>
  </si>
  <si>
    <t>Summe der Anschaffungskosten</t>
  </si>
  <si>
    <t>Summe des Restwerts bzw. der Entsorgungskosten</t>
  </si>
  <si>
    <t xml:space="preserve">Erforderliche Daten </t>
  </si>
  <si>
    <t xml:space="preserve">Optionale Daten </t>
  </si>
  <si>
    <t xml:space="preserve"> </t>
  </si>
  <si>
    <t>Jährliche Steigerung der Stromkosten</t>
  </si>
  <si>
    <t>Jahr</t>
  </si>
  <si>
    <t>Strompreis</t>
  </si>
  <si>
    <t>Summe des Strompreises</t>
  </si>
  <si>
    <t>Basiszinssatz</t>
  </si>
  <si>
    <t>Stromkosten diskontiert</t>
  </si>
  <si>
    <t>Summe Stromkosten</t>
  </si>
  <si>
    <t>Weitere Kosten, die im Zuge der Beschaffung einmalig anfallen</t>
  </si>
  <si>
    <t xml:space="preserve">Jährl. Wartungs- und Reparaturkosten pro Gerät </t>
  </si>
  <si>
    <t>Jährl. Reparaturkosten für den Teil der Nutzungsdauer außerhalb der Garantiezeit</t>
  </si>
  <si>
    <t>Summe der Stromkosten</t>
  </si>
  <si>
    <t>Summe der Wartungs- und Reparaturkosten</t>
  </si>
  <si>
    <t>Ist die obere rechte Ecke einer Zelle rot markiert, so befindet sich hier eine Erläuterung</t>
  </si>
  <si>
    <t>In den orangenen Feldern stehen die Ergebnisse der Berechnung</t>
  </si>
  <si>
    <t>Die hellgrünen Felder können optional befüllt werden (bereits eingetragene Werte können gelöscht oder überschrieben werden)</t>
  </si>
  <si>
    <t>Bitte befüllen Sie die dunkelgrünen Felder (bereits eingetragene Werte können gelöscht oder überschrieben werden)</t>
  </si>
  <si>
    <r>
      <rPr>
        <b/>
        <sz val="11"/>
        <color theme="1"/>
        <rFont val="Calibri"/>
        <family val="2"/>
        <scheme val="minor"/>
      </rPr>
      <t>Basiszinssatz</t>
    </r>
    <r>
      <rPr>
        <sz val="11"/>
        <color theme="1"/>
        <rFont val="Calibri"/>
        <family val="2"/>
        <scheme val="minor"/>
      </rPr>
      <t>: Der Basiszinssatz (bzw. Diskontsatz) kann beispielsweise auf der Webseite der Österreichischen Nationalbank abgerufen werden: https://www.oenb.at/isaweb/report.do?lang=DE&amp;report=2.1.</t>
    </r>
  </si>
  <si>
    <t>Das Tool kann sowohl für eine statische als auch eine dynamische Investitionsrechnung verwendet werden. Bei der statischen Investitionsrechnung wird der Zeitwert des Geldes nicht berücksichtigt. Hier wird z. B. angenommen, dass eine Zahlung über 50 Euro, die in zwei Jahren getätigt wird, auch heute einen Wert von 50 Euro besitzt. Bei der dynamischen Investitionsrechnung wird der Zeitwert des Geldes berücksichtigt. Zukünftige Zahlungen werden dabei mit dem Basiszinssatz auf den gegenwärtigen Zeitpunkt ab- bzw. aufgezinst. Wird beim Basiszinssatz (in Zelle F26 des TCO-Tools) der Wert "0" eingegeben, so ist die Investitionsrechnung statisch, wird ein Wert ungleich "0" angegeben, so ist sie dynamisch (Kapitalwertmethode).</t>
  </si>
  <si>
    <t xml:space="preserve">Im Folgenden sind Quellen für einzelne Daten dargestellt, die im TCO-Tool eingetragen werden können: </t>
  </si>
  <si>
    <t>W</t>
  </si>
  <si>
    <r>
      <rPr>
        <b/>
        <sz val="11"/>
        <color theme="1"/>
        <rFont val="Calibri"/>
        <family val="2"/>
        <scheme val="minor"/>
      </rPr>
      <t>Restwert bei Verkauf oder Kosten der Entsorgung</t>
    </r>
    <r>
      <rPr>
        <sz val="11"/>
        <color theme="1"/>
        <rFont val="Calibri"/>
        <family val="2"/>
        <scheme val="minor"/>
      </rPr>
      <t xml:space="preserve">: Wenn hier ein Wert eingetragen werden soll, so kann er beispielsweise auf Basis der bisher gemachten Erfahrungen beim Verkauf bzw. der Entsorgung von Altgeräten abgeschätzt werden. </t>
    </r>
    <r>
      <rPr>
        <b/>
        <sz val="11"/>
        <color theme="1"/>
        <rFont val="Calibri"/>
        <family val="2"/>
        <scheme val="minor"/>
      </rPr>
      <t>Wichtig ist, dass Sie bei einem etwaigen Restwert im TCO-Tool ein negatives Vorzeichen eintragen</t>
    </r>
    <r>
      <rPr>
        <sz val="11"/>
        <color theme="1"/>
        <rFont val="Calibri"/>
        <family val="2"/>
        <scheme val="minor"/>
      </rPr>
      <t>.</t>
    </r>
  </si>
  <si>
    <t>TCO der einzelnen Angebote</t>
  </si>
  <si>
    <t>Anzahl Arbeitstage pro Jahr</t>
  </si>
  <si>
    <t>Tassen</t>
  </si>
  <si>
    <t>Tage</t>
  </si>
  <si>
    <t>Leistung des Geräts</t>
  </si>
  <si>
    <t>Dauer der Zubereitung pro Tasse Kaffee (in Sekunden)</t>
  </si>
  <si>
    <t>g/Tasse</t>
  </si>
  <si>
    <t>Falls Vollautomat: Kosten pro kg Kaffee</t>
  </si>
  <si>
    <t>€/kg Kaffee</t>
  </si>
  <si>
    <t>Summe der Kaffeekosten</t>
  </si>
  <si>
    <t>Anzahl Kaffee-Tassen pro Tag</t>
  </si>
  <si>
    <t>Sekunden/Tasse</t>
  </si>
  <si>
    <t>Falls Kapsel- oder Pads-System: Kosten pro Kapsel oder Pad</t>
  </si>
  <si>
    <t>€/Kapsel oder Pad</t>
  </si>
  <si>
    <t>Kaffeekosten diskontiert</t>
  </si>
  <si>
    <t>Kosten Kaffee</t>
  </si>
  <si>
    <t>Summe Kaffeekosten</t>
  </si>
  <si>
    <t>Jährliche Steigerung der Kaffeekosten</t>
  </si>
  <si>
    <t>Erläuterungen zum naBe-Tool zur Berechnung der TCO von Kaffeemaschinen</t>
  </si>
  <si>
    <t>Entsprechend der in § 92 BVergG 2018 definierten Lebenszykluskosten berechnet das vorliegende TCO-Tool die Lebenszykluskosten von Kaffeemaschinen. Das TCO-Tool berücksichtigt allerdings nur die Kosten, die vom öffentlichen Auftraggeber oder anderen Nutzern der Leistung tatsächlich getragen werden. Kosten, die durch die externen Effekte der Umweltbelastung entstehen, die mit der Leistung während ihres Lebenszyklus in Verbindung stehen, werden aus folgenden Gründen nicht berücksichtigt: Mit einem überschaubaren Aufwand können derzeit nur die Kosten der Treibhausgasemissionen der Stromerzeugung zum Betrieb der Geräte berücksichtigt werden. Diese Kosten machen nur einen Bruchteil der Anschaffungs- oder Stromkosten aus und sind daher vernachlässigbar.</t>
  </si>
  <si>
    <r>
      <rPr>
        <b/>
        <sz val="11"/>
        <color theme="1"/>
        <rFont val="Calibri"/>
        <family val="2"/>
        <scheme val="minor"/>
      </rPr>
      <t>Jährliche Steigerung der Stromkosten und der Kaffeekosten</t>
    </r>
    <r>
      <rPr>
        <sz val="11"/>
        <color theme="1"/>
        <rFont val="Calibri"/>
        <family val="2"/>
        <scheme val="minor"/>
      </rPr>
      <t>: Die Werte sind mit deutlichen Unsicherheiten behaftet, da unklar ist, wie sich die Preise in Zukunft entwickeln werden. Eine Möglichkeit besteht darin, die Werte auf Basis der Entwicklungen der vergangenen Jahre abzuschätzen. Die e-Control informiert über die Preisentwicklung von Strom in den vergangenen Jahren: https://www.e-control.at/statistik/strom/marktstatistik/preisentwicklung.</t>
    </r>
  </si>
  <si>
    <r>
      <rPr>
        <b/>
        <sz val="11"/>
        <color theme="1"/>
        <rFont val="Calibri"/>
        <family val="2"/>
        <scheme val="minor"/>
      </rPr>
      <t>Stromverbrauch der Kaffeemaschinen</t>
    </r>
    <r>
      <rPr>
        <sz val="11"/>
        <color theme="1"/>
        <rFont val="Calibri"/>
        <family val="2"/>
        <scheme val="minor"/>
      </rPr>
      <t>: Es existiert keine Ökodesign-Verordnung für Kaffeemaschinen, die die Hersteller verpflichtet, den durchschnittlichen jährlichen Stromverbrauch ihrer Maschinen anzugeben. Daher wird bei der TCO-Berechnung die auf dem Gerät angegebene Leistungsaufnahme verwendet. Es wird nur der Stromverbrauch für die Herstellung des Kaffees berücksichtigt. Der Stromverbrauch für den Standby-Modus ist bei Maschinen, die regelmäßig genutzt werden, vernachlässigbar.</t>
    </r>
  </si>
  <si>
    <r>
      <t xml:space="preserve">Kaffeemenge pro Tasse Kaffee - </t>
    </r>
    <r>
      <rPr>
        <b/>
        <sz val="11"/>
        <color rgb="FFFF0000"/>
        <rFont val="Calibri"/>
        <family val="2"/>
        <scheme val="minor"/>
      </rPr>
      <t>nur anzugeben, wenn keine Kapseln oder Pads</t>
    </r>
  </si>
  <si>
    <t>Kaffeemenge</t>
  </si>
  <si>
    <t>Stromverbrauch</t>
  </si>
  <si>
    <t>Das Tool berechnet entweder die TCO von Kaffeemaschinen mit Kapsel/Pad oder von Vollautomaten. Damit die TCO von Vollautomaten berechnet werden, muss bei den Kosten "€/Kapsel oder Pad" (Zelle F/G 25) eine "0" stehen.</t>
  </si>
  <si>
    <t>Das vorliegende Tool wurde dafür entwickelt, die Total-Cost-of-Ownership (TCO) von Kaffeemaschinen zu berechnen. Das Tool kann entweder die TCO von Kaffeemaschinen mit Kapsel/Pad berechnen oder die TCO von Vollautomaten mit offenem Kaffee. Ein direkter Vergleich der Kosten der beiden Systeme ist nicht möglich.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</si>
</sst>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Red]\-#,##0.00\ &quot;€&quot;"/>
    <numFmt numFmtId="165" formatCode="#,##0.0"/>
    <numFmt numFmtId="166" formatCode="#,##0.00\ &quot;€&quot;"/>
  </numFmts>
  <fonts count="27" x14ac:knownFonts="1">
    <font>
      <sz val="11"/>
      <color theme="1"/>
      <name val="Calibri"/>
      <family val="2"/>
      <scheme val="minor"/>
    </font>
    <font>
      <sz val="11"/>
      <color theme="0"/>
      <name val="Calibri"/>
      <family val="2"/>
      <scheme val="minor"/>
    </font>
    <font>
      <sz val="9"/>
      <name val="Arial"/>
      <family val="2"/>
    </font>
    <font>
      <sz val="14"/>
      <name val="Arial"/>
      <family val="2"/>
    </font>
    <font>
      <sz val="10"/>
      <name val="Arial"/>
      <family val="2"/>
    </font>
    <font>
      <b/>
      <sz val="9"/>
      <color indexed="18"/>
      <name val="Arial"/>
      <family val="2"/>
    </font>
    <font>
      <b/>
      <sz val="16"/>
      <color theme="0"/>
      <name val="Calibri"/>
      <family val="2"/>
      <scheme val="minor"/>
    </font>
    <font>
      <sz val="14"/>
      <color theme="0"/>
      <name val="Calibri"/>
      <family val="2"/>
      <scheme val="minor"/>
    </font>
    <font>
      <sz val="16"/>
      <color theme="0"/>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24"/>
      <color theme="1"/>
      <name val="Calibri"/>
      <family val="2"/>
      <scheme val="minor"/>
    </font>
    <font>
      <sz val="16"/>
      <color theme="1"/>
      <name val="Calibri"/>
      <family val="2"/>
      <scheme val="minor"/>
    </font>
    <font>
      <sz val="9"/>
      <color indexed="81"/>
      <name val="Segoe UI"/>
      <family val="2"/>
    </font>
    <font>
      <b/>
      <sz val="11"/>
      <color theme="1"/>
      <name val="Calibri"/>
      <family val="2"/>
      <scheme val="minor"/>
    </font>
    <font>
      <sz val="12"/>
      <name val="Calibri"/>
      <family val="2"/>
      <scheme val="minor"/>
    </font>
    <font>
      <sz val="11"/>
      <color indexed="81"/>
      <name val="Calibri"/>
      <family val="2"/>
    </font>
    <font>
      <b/>
      <sz val="12"/>
      <name val="Calibri"/>
      <family val="2"/>
      <scheme val="minor"/>
    </font>
    <font>
      <i/>
      <sz val="11"/>
      <color theme="1"/>
      <name val="Calibri"/>
      <family val="2"/>
      <scheme val="minor"/>
    </font>
    <font>
      <sz val="11"/>
      <color indexed="81"/>
      <name val="Calibri"/>
      <family val="2"/>
      <scheme val="minor"/>
    </font>
    <font>
      <sz val="10"/>
      <color theme="9" tint="-0.249977111117893"/>
      <name val="Calibri"/>
      <family val="2"/>
      <scheme val="minor"/>
    </font>
    <font>
      <sz val="11"/>
      <name val="Calibri"/>
      <family val="2"/>
      <scheme val="minor"/>
    </font>
    <font>
      <b/>
      <sz val="11"/>
      <name val="Calibri"/>
      <family val="2"/>
      <scheme val="minor"/>
    </font>
    <font>
      <b/>
      <sz val="11"/>
      <color rgb="FFFF0000"/>
      <name val="Calibri"/>
      <family val="2"/>
      <scheme val="minor"/>
    </font>
    <font>
      <sz val="20"/>
      <color theme="5"/>
      <name val="Calibri"/>
      <family val="2"/>
      <scheme val="minor"/>
    </font>
  </fonts>
  <fills count="7">
    <fill>
      <patternFill patternType="none"/>
    </fill>
    <fill>
      <patternFill patternType="gray125"/>
    </fill>
    <fill>
      <patternFill patternType="solid">
        <fgColor indexed="8"/>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s>
  <borders count="10">
    <border>
      <left/>
      <right/>
      <top/>
      <bottom/>
      <diagonal/>
    </border>
    <border>
      <left style="thin">
        <color indexed="60"/>
      </left>
      <right style="thin">
        <color indexed="60"/>
      </right>
      <top style="thin">
        <color indexed="60"/>
      </top>
      <bottom style="thin">
        <color indexed="60"/>
      </bottom>
      <diagonal/>
    </border>
    <border>
      <left style="medium">
        <color indexed="8"/>
      </left>
      <right/>
      <top/>
      <bottom style="medium">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hair">
        <color auto="1"/>
      </left>
      <right style="hair">
        <color auto="1"/>
      </right>
      <top style="hair">
        <color auto="1"/>
      </top>
      <bottom style="hair">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2" borderId="0"/>
    <xf numFmtId="0" fontId="4" fillId="2" borderId="0">
      <alignment vertical="top"/>
    </xf>
    <xf numFmtId="0" fontId="5" fillId="2" borderId="2" applyNumberFormat="0" applyAlignment="0" applyProtection="0">
      <protection locked="0"/>
    </xf>
    <xf numFmtId="0" fontId="2" fillId="0" borderId="1"/>
  </cellStyleXfs>
  <cellXfs count="77">
    <xf numFmtId="0" fontId="0" fillId="0" borderId="0" xfId="0"/>
    <xf numFmtId="0" fontId="9" fillId="0" borderId="0" xfId="0" applyFont="1"/>
    <xf numFmtId="0" fontId="9" fillId="0" borderId="0" xfId="0" applyFont="1" applyAlignment="1">
      <alignment horizontal="center"/>
    </xf>
    <xf numFmtId="0" fontId="10" fillId="0" borderId="0" xfId="0" applyFont="1" applyAlignment="1">
      <alignment horizontal="center"/>
    </xf>
    <xf numFmtId="0" fontId="14" fillId="0" borderId="0" xfId="0" applyFont="1"/>
    <xf numFmtId="0" fontId="6" fillId="0" borderId="0" xfId="0" applyFont="1" applyAlignment="1">
      <alignment vertical="center"/>
    </xf>
    <xf numFmtId="0" fontId="1" fillId="0" borderId="0" xfId="0" applyFont="1"/>
    <xf numFmtId="0" fontId="12" fillId="0" borderId="0" xfId="0" applyFont="1" applyAlignment="1">
      <alignment horizontal="center"/>
    </xf>
    <xf numFmtId="0" fontId="14" fillId="0" borderId="0" xfId="0" applyFont="1" applyAlignment="1">
      <alignment horizontal="center"/>
    </xf>
    <xf numFmtId="0" fontId="8" fillId="0" borderId="0" xfId="0" applyFont="1"/>
    <xf numFmtId="0" fontId="7" fillId="0" borderId="0" xfId="0" applyFont="1"/>
    <xf numFmtId="0" fontId="16" fillId="0" borderId="0" xfId="0" applyFont="1"/>
    <xf numFmtId="0" fontId="17" fillId="0" borderId="0" xfId="0" applyFont="1" applyAlignment="1">
      <alignment horizontal="left"/>
    </xf>
    <xf numFmtId="0" fontId="20" fillId="0" borderId="0" xfId="0" applyFont="1"/>
    <xf numFmtId="0" fontId="10" fillId="0" borderId="0" xfId="0" applyFont="1" applyAlignment="1">
      <alignment vertical="center"/>
    </xf>
    <xf numFmtId="0" fontId="19" fillId="0" borderId="6" xfId="0" applyFont="1" applyBorder="1" applyAlignment="1">
      <alignment horizontal="left"/>
    </xf>
    <xf numFmtId="0" fontId="10" fillId="0" borderId="0" xfId="0" applyFont="1" applyAlignment="1">
      <alignment horizontal="left" vertical="center"/>
    </xf>
    <xf numFmtId="0" fontId="9" fillId="0" borderId="0" xfId="0" applyFont="1" applyAlignment="1">
      <alignment horizontal="left"/>
    </xf>
    <xf numFmtId="0" fontId="11" fillId="0" borderId="0" xfId="0" applyFont="1" applyAlignment="1">
      <alignment horizontal="left" vertical="center"/>
    </xf>
    <xf numFmtId="0" fontId="0" fillId="4" borderId="7" xfId="0" applyFill="1" applyBorder="1"/>
    <xf numFmtId="0" fontId="16" fillId="4" borderId="7" xfId="0" applyFont="1" applyFill="1" applyBorder="1" applyAlignment="1">
      <alignment horizontal="center"/>
    </xf>
    <xf numFmtId="0" fontId="10" fillId="4" borderId="7" xfId="0" applyFont="1" applyFill="1" applyBorder="1" applyAlignment="1">
      <alignment horizontal="center"/>
    </xf>
    <xf numFmtId="0" fontId="22" fillId="4" borderId="7" xfId="0" applyFont="1" applyFill="1" applyBorder="1" applyAlignment="1">
      <alignment horizontal="center" vertical="center" textRotation="90"/>
    </xf>
    <xf numFmtId="164" fontId="0" fillId="0" borderId="0" xfId="0" applyNumberFormat="1"/>
    <xf numFmtId="4" fontId="0" fillId="0" borderId="0" xfId="0" applyNumberFormat="1"/>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wrapText="1"/>
    </xf>
    <xf numFmtId="0" fontId="23" fillId="4" borderId="7" xfId="0" applyFont="1" applyFill="1" applyBorder="1" applyAlignment="1">
      <alignment horizontal="left"/>
    </xf>
    <xf numFmtId="4" fontId="0" fillId="4" borderId="7" xfId="0" applyNumberFormat="1" applyFill="1" applyBorder="1" applyAlignment="1">
      <alignment horizontal="center"/>
    </xf>
    <xf numFmtId="2" fontId="0" fillId="4" borderId="7" xfId="0" applyNumberFormat="1" applyFill="1" applyBorder="1" applyAlignment="1">
      <alignment horizontal="center"/>
    </xf>
    <xf numFmtId="0" fontId="0" fillId="4" borderId="7" xfId="0" applyFill="1" applyBorder="1" applyAlignment="1">
      <alignment horizontal="center"/>
    </xf>
    <xf numFmtId="2" fontId="23" fillId="4" borderId="7" xfId="0" applyNumberFormat="1" applyFont="1" applyFill="1" applyBorder="1" applyAlignment="1">
      <alignment horizontal="center"/>
    </xf>
    <xf numFmtId="0" fontId="0" fillId="0" borderId="0" xfId="0" applyAlignment="1">
      <alignment horizontal="center"/>
    </xf>
    <xf numFmtId="0" fontId="23" fillId="0" borderId="0" xfId="0" applyFont="1" applyAlignment="1">
      <alignment horizontal="left"/>
    </xf>
    <xf numFmtId="0" fontId="24" fillId="4" borderId="7" xfId="0" applyFont="1" applyFill="1" applyBorder="1" applyAlignment="1">
      <alignment horizontal="left"/>
    </xf>
    <xf numFmtId="166" fontId="0" fillId="3" borderId="3" xfId="0" applyNumberFormat="1" applyFill="1" applyBorder="1" applyAlignment="1">
      <alignment horizontal="center"/>
    </xf>
    <xf numFmtId="165" fontId="0" fillId="3" borderId="3" xfId="0" applyNumberFormat="1" applyFill="1" applyBorder="1" applyAlignment="1">
      <alignment horizontal="center"/>
    </xf>
    <xf numFmtId="0" fontId="0" fillId="0" borderId="6" xfId="0" applyBorder="1" applyAlignment="1">
      <alignment horizontal="left"/>
    </xf>
    <xf numFmtId="166" fontId="23" fillId="4" borderId="3" xfId="0" applyNumberFormat="1" applyFont="1" applyFill="1" applyBorder="1" applyAlignment="1">
      <alignment horizontal="center"/>
    </xf>
    <xf numFmtId="0" fontId="23" fillId="0" borderId="6" xfId="0" applyFont="1" applyBorder="1" applyAlignment="1">
      <alignment horizontal="left"/>
    </xf>
    <xf numFmtId="4" fontId="23" fillId="4" borderId="7" xfId="0" applyNumberFormat="1" applyFont="1" applyFill="1" applyBorder="1" applyAlignment="1">
      <alignment horizontal="center"/>
    </xf>
    <xf numFmtId="166" fontId="16" fillId="5" borderId="3" xfId="0" applyNumberFormat="1" applyFont="1" applyFill="1" applyBorder="1" applyAlignment="1">
      <alignment horizontal="center" vertical="center"/>
    </xf>
    <xf numFmtId="166" fontId="0" fillId="6" borderId="3" xfId="0" applyNumberFormat="1" applyFill="1" applyBorder="1" applyAlignment="1">
      <alignment horizontal="center"/>
    </xf>
    <xf numFmtId="0" fontId="26" fillId="0" borderId="0" xfId="0" applyFont="1" applyAlignment="1">
      <alignment horizontal="left" vertical="center"/>
    </xf>
    <xf numFmtId="3" fontId="9" fillId="3" borderId="3" xfId="0" applyNumberFormat="1" applyFont="1" applyFill="1" applyBorder="1" applyAlignment="1">
      <alignment horizontal="center"/>
    </xf>
    <xf numFmtId="0" fontId="23" fillId="0" borderId="0" xfId="0" applyFont="1"/>
    <xf numFmtId="0" fontId="17" fillId="6" borderId="3" xfId="0" applyFont="1" applyFill="1" applyBorder="1" applyAlignment="1">
      <alignment horizontal="center"/>
    </xf>
    <xf numFmtId="0" fontId="0" fillId="5" borderId="3" xfId="0" applyFill="1" applyBorder="1"/>
    <xf numFmtId="0" fontId="0" fillId="0" borderId="9" xfId="0" applyBorder="1"/>
    <xf numFmtId="0" fontId="13" fillId="0" borderId="0" xfId="0" applyFont="1" applyAlignment="1">
      <alignment horizontal="left" vertical="center"/>
    </xf>
    <xf numFmtId="0" fontId="10" fillId="0" borderId="0" xfId="0" applyFont="1" applyAlignment="1">
      <alignment horizontal="left" vertical="center"/>
    </xf>
    <xf numFmtId="4" fontId="0" fillId="6" borderId="4" xfId="0" applyNumberFormat="1" applyFill="1" applyBorder="1" applyAlignment="1">
      <alignment horizontal="center"/>
    </xf>
    <xf numFmtId="4" fontId="0" fillId="6" borderId="5" xfId="0" applyNumberFormat="1" applyFill="1" applyBorder="1" applyAlignment="1">
      <alignment horizontal="center"/>
    </xf>
    <xf numFmtId="3" fontId="0" fillId="3" borderId="4" xfId="0" applyNumberFormat="1" applyFill="1" applyBorder="1" applyAlignment="1">
      <alignment horizontal="center"/>
    </xf>
    <xf numFmtId="3" fontId="0" fillId="3" borderId="5" xfId="0" applyNumberFormat="1" applyFill="1" applyBorder="1" applyAlignment="1">
      <alignment horizontal="center"/>
    </xf>
    <xf numFmtId="165" fontId="0" fillId="3" borderId="4" xfId="0" applyNumberFormat="1" applyFill="1" applyBorder="1" applyAlignment="1">
      <alignment horizontal="center"/>
    </xf>
    <xf numFmtId="165" fontId="0" fillId="3" borderId="5" xfId="0" applyNumberFormat="1" applyFill="1" applyBorder="1" applyAlignment="1">
      <alignment horizontal="center"/>
    </xf>
    <xf numFmtId="0" fontId="23" fillId="6" borderId="4" xfId="0" applyFont="1" applyFill="1" applyBorder="1" applyAlignment="1">
      <alignment horizontal="center"/>
    </xf>
    <xf numFmtId="0" fontId="23" fillId="6" borderId="5" xfId="0" applyFont="1" applyFill="1" applyBorder="1" applyAlignment="1">
      <alignment horizontal="center"/>
    </xf>
    <xf numFmtId="4" fontId="0" fillId="3" borderId="4" xfId="0" applyNumberFormat="1" applyFill="1" applyBorder="1" applyAlignment="1">
      <alignment horizontal="center"/>
    </xf>
    <xf numFmtId="4" fontId="0" fillId="3" borderId="5" xfId="0" applyNumberFormat="1" applyFill="1" applyBorder="1" applyAlignment="1">
      <alignment horizontal="center"/>
    </xf>
    <xf numFmtId="2" fontId="23" fillId="6" borderId="4" xfId="0" applyNumberFormat="1" applyFont="1" applyFill="1" applyBorder="1" applyAlignment="1">
      <alignment horizontal="center"/>
    </xf>
    <xf numFmtId="2" fontId="23" fillId="6" borderId="5" xfId="0" applyNumberFormat="1" applyFont="1" applyFill="1" applyBorder="1" applyAlignment="1">
      <alignment horizontal="center"/>
    </xf>
    <xf numFmtId="0" fontId="22" fillId="4" borderId="7" xfId="0" applyFont="1" applyFill="1" applyBorder="1" applyAlignment="1">
      <alignment horizontal="center" vertical="center" textRotation="90"/>
    </xf>
    <xf numFmtId="0" fontId="23" fillId="0" borderId="0" xfId="0" applyFont="1" applyAlignment="1">
      <alignment horizontal="left"/>
    </xf>
    <xf numFmtId="0" fontId="25" fillId="0" borderId="8" xfId="0" applyFont="1" applyBorder="1" applyAlignment="1">
      <alignment horizontal="left" wrapText="1"/>
    </xf>
    <xf numFmtId="0" fontId="25" fillId="0" borderId="0" xfId="0" applyFont="1" applyAlignment="1">
      <alignment horizontal="left" wrapText="1"/>
    </xf>
    <xf numFmtId="0" fontId="0" fillId="0" borderId="0" xfId="0" applyAlignment="1">
      <alignment horizontal="left"/>
    </xf>
    <xf numFmtId="0" fontId="10" fillId="0" borderId="0" xfId="0" applyFont="1" applyAlignment="1">
      <alignment vertical="center"/>
    </xf>
    <xf numFmtId="0" fontId="9" fillId="0" borderId="0" xfId="0" applyFont="1" applyAlignment="1">
      <alignment horizontal="left"/>
    </xf>
    <xf numFmtId="0" fontId="11" fillId="0" borderId="0" xfId="0" applyFont="1" applyAlignment="1">
      <alignment horizontal="left" vertical="center"/>
    </xf>
    <xf numFmtId="0" fontId="19" fillId="0" borderId="0" xfId="0" applyFont="1" applyAlignment="1">
      <alignment horizontal="left"/>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xf>
  </cellXfs>
  <cellStyles count="5">
    <cellStyle name="Rubrik textsida" xfId="1" xr:uid="{00000000-0005-0000-0000-000000000000}"/>
    <cellStyle name="Standard" xfId="0" builtinId="0"/>
    <cellStyle name="Tabell" xfId="4" xr:uid="{00000000-0005-0000-0000-000002000000}"/>
    <cellStyle name="Tabellsumma" xfId="3" xr:uid="{00000000-0005-0000-0000-000003000000}"/>
    <cellStyle name="Underrubrik tabell"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429638</xdr:colOff>
      <xdr:row>5</xdr:row>
      <xdr:rowOff>32425</xdr:rowOff>
    </xdr:from>
    <xdr:to>
      <xdr:col>8</xdr:col>
      <xdr:colOff>583659</xdr:colOff>
      <xdr:row>12</xdr:row>
      <xdr:rowOff>97277</xdr:rowOff>
    </xdr:to>
    <xdr:sp macro="" textlink="">
      <xdr:nvSpPr>
        <xdr:cNvPr id="13" name="Abgerundetes Rechteck 12">
          <a:extLst>
            <a:ext uri="{FF2B5EF4-FFF2-40B4-BE49-F238E27FC236}">
              <a16:creationId xmlns:a16="http://schemas.microsoft.com/office/drawing/2014/main" id="{00000000-0008-0000-0000-00000D000000}"/>
            </a:ext>
          </a:extLst>
        </xdr:cNvPr>
        <xdr:cNvSpPr/>
      </xdr:nvSpPr>
      <xdr:spPr>
        <a:xfrm>
          <a:off x="664723" y="729574"/>
          <a:ext cx="10181617" cy="1297022"/>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0</xdr:col>
      <xdr:colOff>67921</xdr:colOff>
      <xdr:row>0</xdr:row>
      <xdr:rowOff>22057</xdr:rowOff>
    </xdr:from>
    <xdr:to>
      <xdr:col>10</xdr:col>
      <xdr:colOff>682205</xdr:colOff>
      <xdr:row>2</xdr:row>
      <xdr:rowOff>1644</xdr:rowOff>
    </xdr:to>
    <xdr:sp macro="" textlink="">
      <xdr:nvSpPr>
        <xdr:cNvPr id="5" name="Titel 1">
          <a:extLst>
            <a:ext uri="{FF2B5EF4-FFF2-40B4-BE49-F238E27FC236}">
              <a16:creationId xmlns:a16="http://schemas.microsoft.com/office/drawing/2014/main" id="{00000000-0008-0000-0000-000005000000}"/>
            </a:ext>
          </a:extLst>
        </xdr:cNvPr>
        <xdr:cNvSpPr>
          <a:spLocks noGrp="1"/>
        </xdr:cNvSpPr>
      </xdr:nvSpPr>
      <xdr:spPr>
        <a:xfrm>
          <a:off x="67921" y="22057"/>
          <a:ext cx="13442635" cy="418683"/>
        </a:xfrm>
        <a:prstGeom prst="rect">
          <a:avLst/>
        </a:prstGeom>
        <a:noFill/>
      </xdr:spPr>
      <xdr:txBody>
        <a:bodyPr wrap="square">
          <a:noAutofit/>
        </a:bodyPr>
        <a:lstStyle>
          <a:lvl1pPr algn="l" defTabSz="914400" rtl="0" eaLnBrk="1" latinLnBrk="0" hangingPunct="1">
            <a:lnSpc>
              <a:spcPct val="90000"/>
            </a:lnSpc>
            <a:spcBef>
              <a:spcPct val="0"/>
            </a:spcBef>
            <a:buNone/>
            <a:defRPr sz="2800" b="1" kern="1200">
              <a:solidFill>
                <a:srgbClr val="37713E"/>
              </a:solidFill>
              <a:latin typeface="+mj-lt"/>
              <a:ea typeface="+mj-ea"/>
              <a:cs typeface="+mj-cs"/>
            </a:defRPr>
          </a:lvl1pPr>
        </a:lstStyle>
        <a:p>
          <a:pPr algn="l"/>
          <a:r>
            <a:rPr lang="de-DE" sz="2400">
              <a:solidFill>
                <a:schemeClr val="accent2"/>
              </a:solidFill>
            </a:rPr>
            <a:t>naBe-Tool zur Berechnung der Total-Cost-of-Ownership</a:t>
          </a:r>
          <a:r>
            <a:rPr lang="de-DE" sz="2400" baseline="0">
              <a:solidFill>
                <a:schemeClr val="accent2"/>
              </a:solidFill>
            </a:rPr>
            <a:t> (TCO)</a:t>
          </a:r>
          <a:r>
            <a:rPr lang="de-DE" sz="2400">
              <a:solidFill>
                <a:schemeClr val="accent2"/>
              </a:solidFill>
            </a:rPr>
            <a:t> von Kaffeemaschinen</a:t>
          </a:r>
        </a:p>
      </xdr:txBody>
    </xdr:sp>
    <xdr:clientData/>
  </xdr:twoCellAnchor>
  <xdr:twoCellAnchor>
    <xdr:from>
      <xdr:col>1</xdr:col>
      <xdr:colOff>5952</xdr:colOff>
      <xdr:row>14</xdr:row>
      <xdr:rowOff>84667</xdr:rowOff>
    </xdr:from>
    <xdr:to>
      <xdr:col>11</xdr:col>
      <xdr:colOff>8466</xdr:colOff>
      <xdr:row>84</xdr:row>
      <xdr:rowOff>40822</xdr:rowOff>
    </xdr:to>
    <xdr:sp macro="" textlink="">
      <xdr:nvSpPr>
        <xdr:cNvPr id="6" name="Abgerundetes Rechteck 12">
          <a:extLst>
            <a:ext uri="{FF2B5EF4-FFF2-40B4-BE49-F238E27FC236}">
              <a16:creationId xmlns:a16="http://schemas.microsoft.com/office/drawing/2014/main" id="{00000000-0008-0000-0000-000006000000}"/>
            </a:ext>
          </a:extLst>
        </xdr:cNvPr>
        <xdr:cNvSpPr/>
      </xdr:nvSpPr>
      <xdr:spPr>
        <a:xfrm>
          <a:off x="243019" y="1693334"/>
          <a:ext cx="13015780" cy="2843288"/>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2</xdr:col>
      <xdr:colOff>11985</xdr:colOff>
      <xdr:row>15</xdr:row>
      <xdr:rowOff>103452</xdr:rowOff>
    </xdr:from>
    <xdr:to>
      <xdr:col>3</xdr:col>
      <xdr:colOff>1279585</xdr:colOff>
      <xdr:row>16</xdr:row>
      <xdr:rowOff>170263</xdr:rowOff>
    </xdr:to>
    <xdr:sp macro="" textlink="">
      <xdr:nvSpPr>
        <xdr:cNvPr id="7" name="Textfeld 16">
          <a:extLst>
            <a:ext uri="{FF2B5EF4-FFF2-40B4-BE49-F238E27FC236}">
              <a16:creationId xmlns:a16="http://schemas.microsoft.com/office/drawing/2014/main" id="{00000000-0008-0000-0000-000007000000}"/>
            </a:ext>
          </a:extLst>
        </xdr:cNvPr>
        <xdr:cNvSpPr txBox="1"/>
      </xdr:nvSpPr>
      <xdr:spPr>
        <a:xfrm>
          <a:off x="824785" y="1839119"/>
          <a:ext cx="3960000" cy="413944"/>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1. Allgemeine Informationen </a:t>
          </a:r>
        </a:p>
      </xdr:txBody>
    </xdr:sp>
    <xdr:clientData/>
  </xdr:twoCellAnchor>
  <xdr:twoCellAnchor>
    <xdr:from>
      <xdr:col>1</xdr:col>
      <xdr:colOff>571785</xdr:colOff>
      <xdr:row>86</xdr:row>
      <xdr:rowOff>6879</xdr:rowOff>
    </xdr:from>
    <xdr:to>
      <xdr:col>3</xdr:col>
      <xdr:colOff>1263652</xdr:colOff>
      <xdr:row>87</xdr:row>
      <xdr:rowOff>166879</xdr:rowOff>
    </xdr:to>
    <xdr:sp macro="" textlink="">
      <xdr:nvSpPr>
        <xdr:cNvPr id="9" name="Textfeld 16">
          <a:extLst>
            <a:ext uri="{FF2B5EF4-FFF2-40B4-BE49-F238E27FC236}">
              <a16:creationId xmlns:a16="http://schemas.microsoft.com/office/drawing/2014/main" id="{00000000-0008-0000-0000-000009000000}"/>
            </a:ext>
          </a:extLst>
        </xdr:cNvPr>
        <xdr:cNvSpPr txBox="1"/>
      </xdr:nvSpPr>
      <xdr:spPr>
        <a:xfrm>
          <a:off x="808852" y="5010679"/>
          <a:ext cx="3960000" cy="41400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2. Angebotsspezifische Informationen</a:t>
          </a:r>
        </a:p>
      </xdr:txBody>
    </xdr:sp>
    <xdr:clientData/>
  </xdr:twoCellAnchor>
  <xdr:twoCellAnchor>
    <xdr:from>
      <xdr:col>1</xdr:col>
      <xdr:colOff>15478</xdr:colOff>
      <xdr:row>107</xdr:row>
      <xdr:rowOff>50800</xdr:rowOff>
    </xdr:from>
    <xdr:to>
      <xdr:col>10</xdr:col>
      <xdr:colOff>787400</xdr:colOff>
      <xdr:row>119</xdr:row>
      <xdr:rowOff>10583</xdr:rowOff>
    </xdr:to>
    <xdr:sp macro="" textlink="">
      <xdr:nvSpPr>
        <xdr:cNvPr id="10" name="Abgerundetes Rechteck 12">
          <a:extLst>
            <a:ext uri="{FF2B5EF4-FFF2-40B4-BE49-F238E27FC236}">
              <a16:creationId xmlns:a16="http://schemas.microsoft.com/office/drawing/2014/main" id="{00000000-0008-0000-0000-00000A000000}"/>
            </a:ext>
          </a:extLst>
        </xdr:cNvPr>
        <xdr:cNvSpPr/>
      </xdr:nvSpPr>
      <xdr:spPr>
        <a:xfrm>
          <a:off x="252545" y="7814733"/>
          <a:ext cx="12227322" cy="2474383"/>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8467</xdr:colOff>
      <xdr:row>85</xdr:row>
      <xdr:rowOff>73328</xdr:rowOff>
    </xdr:from>
    <xdr:to>
      <xdr:col>11</xdr:col>
      <xdr:colOff>1</xdr:colOff>
      <xdr:row>106</xdr:row>
      <xdr:rowOff>156104</xdr:rowOff>
    </xdr:to>
    <xdr:sp macro="" textlink="">
      <xdr:nvSpPr>
        <xdr:cNvPr id="11" name="Abgerundetes Rechteck 12">
          <a:extLst>
            <a:ext uri="{FF2B5EF4-FFF2-40B4-BE49-F238E27FC236}">
              <a16:creationId xmlns:a16="http://schemas.microsoft.com/office/drawing/2014/main" id="{00000000-0008-0000-0000-00000B000000}"/>
            </a:ext>
          </a:extLst>
        </xdr:cNvPr>
        <xdr:cNvSpPr/>
      </xdr:nvSpPr>
      <xdr:spPr>
        <a:xfrm>
          <a:off x="245534" y="4950128"/>
          <a:ext cx="13004800" cy="3046109"/>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xdr:col>
      <xdr:colOff>570096</xdr:colOff>
      <xdr:row>107</xdr:row>
      <xdr:rowOff>180576</xdr:rowOff>
    </xdr:from>
    <xdr:to>
      <xdr:col>3</xdr:col>
      <xdr:colOff>1261963</xdr:colOff>
      <xdr:row>110</xdr:row>
      <xdr:rowOff>86576</xdr:rowOff>
    </xdr:to>
    <xdr:sp macro="" textlink="">
      <xdr:nvSpPr>
        <xdr:cNvPr id="12" name="Textfeld 16">
          <a:extLst>
            <a:ext uri="{FF2B5EF4-FFF2-40B4-BE49-F238E27FC236}">
              <a16:creationId xmlns:a16="http://schemas.microsoft.com/office/drawing/2014/main" id="{00000000-0008-0000-0000-00000C000000}"/>
            </a:ext>
          </a:extLst>
        </xdr:cNvPr>
        <xdr:cNvSpPr txBox="1"/>
      </xdr:nvSpPr>
      <xdr:spPr>
        <a:xfrm>
          <a:off x="807163" y="8206976"/>
          <a:ext cx="3960000" cy="41400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sp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3. Ergebnisse </a:t>
          </a:r>
        </a:p>
      </xdr:txBody>
    </xdr:sp>
    <xdr:clientData/>
  </xdr:twoCellAnchor>
  <xdr:twoCellAnchor editAs="oneCell">
    <xdr:from>
      <xdr:col>9</xdr:col>
      <xdr:colOff>241391</xdr:colOff>
      <xdr:row>5</xdr:row>
      <xdr:rowOff>28708</xdr:rowOff>
    </xdr:from>
    <xdr:to>
      <xdr:col>10</xdr:col>
      <xdr:colOff>330713</xdr:colOff>
      <xdr:row>11</xdr:row>
      <xdr:rowOff>137100</xdr:rowOff>
    </xdr:to>
    <xdr:pic>
      <xdr:nvPicPr>
        <xdr:cNvPr id="22" name="Grafik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2221" y="725857"/>
          <a:ext cx="1171281" cy="1151089"/>
        </a:xfrm>
        <a:prstGeom prst="rect">
          <a:avLst/>
        </a:prstGeom>
      </xdr:spPr>
    </xdr:pic>
    <xdr:clientData/>
  </xdr:twoCellAnchor>
  <xdr:twoCellAnchor>
    <xdr:from>
      <xdr:col>1</xdr:col>
      <xdr:colOff>557274</xdr:colOff>
      <xdr:row>5</xdr:row>
      <xdr:rowOff>104352</xdr:rowOff>
    </xdr:from>
    <xdr:to>
      <xdr:col>2</xdr:col>
      <xdr:colOff>1459149</xdr:colOff>
      <xdr:row>7</xdr:row>
      <xdr:rowOff>48638</xdr:rowOff>
    </xdr:to>
    <xdr:sp macro="" textlink="">
      <xdr:nvSpPr>
        <xdr:cNvPr id="15" name="Textfeld 16">
          <a:extLst>
            <a:ext uri="{FF2B5EF4-FFF2-40B4-BE49-F238E27FC236}">
              <a16:creationId xmlns:a16="http://schemas.microsoft.com/office/drawing/2014/main" id="{00000000-0008-0000-0000-00000F000000}"/>
            </a:ext>
          </a:extLst>
        </xdr:cNvPr>
        <xdr:cNvSpPr txBox="1"/>
      </xdr:nvSpPr>
      <xdr:spPr>
        <a:xfrm>
          <a:off x="792359" y="801501"/>
          <a:ext cx="1477428" cy="333392"/>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b="1"/>
            <a:t>Erläuterung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10160</xdr:rowOff>
    </xdr:from>
    <xdr:to>
      <xdr:col>6</xdr:col>
      <xdr:colOff>220980</xdr:colOff>
      <xdr:row>3</xdr:row>
      <xdr:rowOff>112740</xdr:rowOff>
    </xdr:to>
    <xdr:sp macro="" textlink="">
      <xdr:nvSpPr>
        <xdr:cNvPr id="2" name="Textfeld 16">
          <a:extLst>
            <a:ext uri="{FF2B5EF4-FFF2-40B4-BE49-F238E27FC236}">
              <a16:creationId xmlns:a16="http://schemas.microsoft.com/office/drawing/2014/main" id="{00000000-0008-0000-0200-000002000000}"/>
            </a:ext>
          </a:extLst>
        </xdr:cNvPr>
        <xdr:cNvSpPr txBox="1"/>
      </xdr:nvSpPr>
      <xdr:spPr>
        <a:xfrm>
          <a:off x="137160" y="459740"/>
          <a:ext cx="4030980" cy="28546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sz="1600" b="1"/>
            <a:t>Für</a:t>
          </a:r>
          <a:r>
            <a:rPr lang="de-DE" sz="1600" b="1" baseline="0"/>
            <a:t> welche Geräte das Tool entwickelt wurde</a:t>
          </a:r>
          <a:endParaRPr lang="de-DE" sz="1600" b="1"/>
        </a:p>
      </xdr:txBody>
    </xdr:sp>
    <xdr:clientData/>
  </xdr:twoCellAnchor>
  <xdr:twoCellAnchor>
    <xdr:from>
      <xdr:col>0</xdr:col>
      <xdr:colOff>228600</xdr:colOff>
      <xdr:row>8</xdr:row>
      <xdr:rowOff>0</xdr:rowOff>
    </xdr:from>
    <xdr:to>
      <xdr:col>6</xdr:col>
      <xdr:colOff>25980</xdr:colOff>
      <xdr:row>9</xdr:row>
      <xdr:rowOff>105120</xdr:rowOff>
    </xdr:to>
    <xdr:sp macro="" textlink="">
      <xdr:nvSpPr>
        <xdr:cNvPr id="3" name="Textfeld 16">
          <a:extLst>
            <a:ext uri="{FF2B5EF4-FFF2-40B4-BE49-F238E27FC236}">
              <a16:creationId xmlns:a16="http://schemas.microsoft.com/office/drawing/2014/main" id="{00000000-0008-0000-0200-000003000000}"/>
            </a:ext>
          </a:extLst>
        </xdr:cNvPr>
        <xdr:cNvSpPr txBox="1"/>
      </xdr:nvSpPr>
      <xdr:spPr>
        <a:xfrm>
          <a:off x="228600" y="2468880"/>
          <a:ext cx="3996000" cy="28800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sz="1600" b="1"/>
            <a:t>Kosten, die im Tool berücksichtigt werden</a:t>
          </a:r>
        </a:p>
      </xdr:txBody>
    </xdr:sp>
    <xdr:clientData/>
  </xdr:twoCellAnchor>
  <xdr:twoCellAnchor>
    <xdr:from>
      <xdr:col>0</xdr:col>
      <xdr:colOff>135890</xdr:colOff>
      <xdr:row>15</xdr:row>
      <xdr:rowOff>17780</xdr:rowOff>
    </xdr:from>
    <xdr:to>
      <xdr:col>6</xdr:col>
      <xdr:colOff>525780</xdr:colOff>
      <xdr:row>16</xdr:row>
      <xdr:rowOff>114010</xdr:rowOff>
    </xdr:to>
    <xdr:sp macro="" textlink="">
      <xdr:nvSpPr>
        <xdr:cNvPr id="4" name="Textfeld 16">
          <a:extLst>
            <a:ext uri="{FF2B5EF4-FFF2-40B4-BE49-F238E27FC236}">
              <a16:creationId xmlns:a16="http://schemas.microsoft.com/office/drawing/2014/main" id="{00000000-0008-0000-0200-000004000000}"/>
            </a:ext>
          </a:extLst>
        </xdr:cNvPr>
        <xdr:cNvSpPr txBox="1"/>
      </xdr:nvSpPr>
      <xdr:spPr>
        <a:xfrm>
          <a:off x="135890" y="2959100"/>
          <a:ext cx="4337050" cy="27911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sz="1600" b="1"/>
            <a:t>Investitionsrechnung - Kapitalwertmethode</a:t>
          </a:r>
        </a:p>
      </xdr:txBody>
    </xdr:sp>
    <xdr:clientData/>
  </xdr:twoCellAnchor>
  <xdr:twoCellAnchor>
    <xdr:from>
      <xdr:col>0</xdr:col>
      <xdr:colOff>132080</xdr:colOff>
      <xdr:row>23</xdr:row>
      <xdr:rowOff>8890</xdr:rowOff>
    </xdr:from>
    <xdr:to>
      <xdr:col>8</xdr:col>
      <xdr:colOff>38100</xdr:colOff>
      <xdr:row>24</xdr:row>
      <xdr:rowOff>103850</xdr:rowOff>
    </xdr:to>
    <xdr:sp macro="" textlink="">
      <xdr:nvSpPr>
        <xdr:cNvPr id="5" name="Textfeld 16">
          <a:extLst>
            <a:ext uri="{FF2B5EF4-FFF2-40B4-BE49-F238E27FC236}">
              <a16:creationId xmlns:a16="http://schemas.microsoft.com/office/drawing/2014/main" id="{00000000-0008-0000-0200-000005000000}"/>
            </a:ext>
          </a:extLst>
        </xdr:cNvPr>
        <xdr:cNvSpPr txBox="1"/>
      </xdr:nvSpPr>
      <xdr:spPr>
        <a:xfrm>
          <a:off x="132080" y="4237990"/>
          <a:ext cx="5377180" cy="277840"/>
        </a:xfrm>
        <a:prstGeom prst="roundRect">
          <a:avLst/>
        </a:prstGeom>
        <a:solidFill>
          <a:schemeClr val="accent2"/>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de-DE" sz="1600" b="1" baseline="0"/>
            <a:t>Quellen für Daten, die im Tool eingetragen werden können </a:t>
          </a:r>
          <a:endParaRPr lang="de-DE" sz="1600" b="1"/>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23"/>
  <sheetViews>
    <sheetView showGridLines="0" tabSelected="1" zoomScale="94" zoomScaleNormal="90" workbookViewId="0">
      <selection activeCell="M22" sqref="M22"/>
    </sheetView>
  </sheetViews>
  <sheetFormatPr baseColWidth="10" defaultRowHeight="14.5" x14ac:dyDescent="0.35"/>
  <cols>
    <col min="1" max="1" width="3.453125" customWidth="1"/>
    <col min="2" max="2" width="8.1796875" customWidth="1"/>
    <col min="3" max="3" width="39.1796875" customWidth="1"/>
    <col min="4" max="4" width="33.08984375" customWidth="1"/>
    <col min="5" max="5" width="20.36328125" customWidth="1"/>
    <col min="6" max="10" width="15.81640625" customWidth="1"/>
    <col min="12" max="12" width="12.81640625" customWidth="1"/>
    <col min="13" max="13" width="16.453125" customWidth="1"/>
  </cols>
  <sheetData>
    <row r="1" spans="2:9" ht="5" customHeight="1" x14ac:dyDescent="0.35"/>
    <row r="2" spans="2:9" ht="30" customHeight="1" x14ac:dyDescent="0.35">
      <c r="B2" s="51"/>
      <c r="C2" s="51"/>
      <c r="D2" s="51"/>
      <c r="E2" s="51"/>
      <c r="F2" s="51"/>
      <c r="G2" s="51"/>
      <c r="H2" s="51"/>
      <c r="I2" s="51"/>
    </row>
    <row r="3" spans="2:9" ht="3.65" customHeight="1" x14ac:dyDescent="0.35">
      <c r="C3" s="13" t="s">
        <v>29</v>
      </c>
    </row>
    <row r="4" spans="2:9" ht="4.25" customHeight="1" x14ac:dyDescent="0.35">
      <c r="C4" s="13"/>
    </row>
    <row r="5" spans="2:9" ht="5" customHeight="1" x14ac:dyDescent="0.35"/>
    <row r="6" spans="2:9" ht="15.65" customHeight="1" x14ac:dyDescent="0.35">
      <c r="C6" s="11"/>
    </row>
    <row r="7" spans="2:9" ht="15.65" customHeight="1" x14ac:dyDescent="0.35">
      <c r="C7" s="11"/>
    </row>
    <row r="8" spans="2:9" ht="5.5" customHeight="1" x14ac:dyDescent="0.35"/>
    <row r="9" spans="2:9" ht="15.65" customHeight="1" x14ac:dyDescent="0.35">
      <c r="C9" s="46"/>
      <c r="D9" s="47" t="s">
        <v>45</v>
      </c>
    </row>
    <row r="10" spans="2:9" ht="15.65" customHeight="1" x14ac:dyDescent="0.35">
      <c r="C10" s="48"/>
      <c r="D10" s="47" t="s">
        <v>44</v>
      </c>
    </row>
    <row r="11" spans="2:9" ht="15.65" customHeight="1" x14ac:dyDescent="0.35">
      <c r="C11" s="49"/>
      <c r="D11" s="47" t="s">
        <v>43</v>
      </c>
    </row>
    <row r="12" spans="2:9" ht="15.65" customHeight="1" x14ac:dyDescent="0.35">
      <c r="C12" s="50"/>
      <c r="D12" s="47" t="s">
        <v>42</v>
      </c>
    </row>
    <row r="13" spans="2:9" ht="15.65" customHeight="1" x14ac:dyDescent="0.35">
      <c r="D13" s="47"/>
    </row>
    <row r="14" spans="2:9" ht="6" customHeight="1" x14ac:dyDescent="0.35">
      <c r="C14" s="11"/>
    </row>
    <row r="15" spans="2:9" ht="10.25" customHeight="1" x14ac:dyDescent="0.35"/>
    <row r="16" spans="2:9" ht="27.65" customHeight="1" x14ac:dyDescent="0.35"/>
    <row r="17" spans="2:15" ht="20" customHeight="1" x14ac:dyDescent="0.35">
      <c r="B17" s="6"/>
      <c r="C17" s="5"/>
      <c r="D17" s="6"/>
      <c r="E17" s="6"/>
      <c r="F17" s="6"/>
      <c r="G17" s="6"/>
      <c r="H17" s="6"/>
      <c r="I17" s="6"/>
    </row>
    <row r="18" spans="2:15" ht="10.25" customHeight="1" x14ac:dyDescent="0.35"/>
    <row r="19" spans="2:15" ht="15.5" x14ac:dyDescent="0.35">
      <c r="C19" s="52" t="s">
        <v>27</v>
      </c>
      <c r="D19" s="52"/>
    </row>
    <row r="20" spans="2:15" x14ac:dyDescent="0.35">
      <c r="C20" s="69" t="s">
        <v>10</v>
      </c>
      <c r="D20" s="69"/>
      <c r="E20" s="34" t="s">
        <v>0</v>
      </c>
      <c r="F20" s="55">
        <v>10</v>
      </c>
      <c r="G20" s="56"/>
    </row>
    <row r="21" spans="2:15" x14ac:dyDescent="0.35">
      <c r="C21" s="66" t="s">
        <v>17</v>
      </c>
      <c r="D21" s="66"/>
      <c r="E21" s="34" t="s">
        <v>15</v>
      </c>
      <c r="F21" s="57">
        <v>8</v>
      </c>
      <c r="G21" s="58"/>
    </row>
    <row r="22" spans="2:15" x14ac:dyDescent="0.35">
      <c r="C22" s="66" t="s">
        <v>19</v>
      </c>
      <c r="D22" s="66"/>
      <c r="E22" s="34" t="s">
        <v>9</v>
      </c>
      <c r="F22" s="61">
        <v>0.3</v>
      </c>
      <c r="G22" s="62"/>
    </row>
    <row r="23" spans="2:15" x14ac:dyDescent="0.35">
      <c r="C23" s="66" t="s">
        <v>61</v>
      </c>
      <c r="D23" s="66"/>
      <c r="E23" s="34" t="s">
        <v>53</v>
      </c>
      <c r="F23" s="55">
        <v>30</v>
      </c>
      <c r="G23" s="56"/>
    </row>
    <row r="24" spans="2:15" x14ac:dyDescent="0.35">
      <c r="C24" s="66" t="s">
        <v>52</v>
      </c>
      <c r="D24" s="66"/>
      <c r="E24" s="34" t="s">
        <v>54</v>
      </c>
      <c r="F24" s="57">
        <v>250</v>
      </c>
      <c r="G24" s="58"/>
    </row>
    <row r="25" spans="2:15" ht="30" customHeight="1" x14ac:dyDescent="0.35">
      <c r="C25" s="66" t="s">
        <v>63</v>
      </c>
      <c r="D25" s="66"/>
      <c r="E25" s="34" t="s">
        <v>64</v>
      </c>
      <c r="F25" s="61">
        <v>0</v>
      </c>
      <c r="G25" s="62"/>
      <c r="H25" s="67" t="s">
        <v>76</v>
      </c>
      <c r="I25" s="68"/>
      <c r="J25" s="68"/>
      <c r="K25" s="68"/>
    </row>
    <row r="26" spans="2:15" ht="30" customHeight="1" x14ac:dyDescent="0.35">
      <c r="C26" s="66" t="s">
        <v>58</v>
      </c>
      <c r="D26" s="66"/>
      <c r="E26" s="34" t="s">
        <v>59</v>
      </c>
      <c r="F26" s="61">
        <v>20</v>
      </c>
      <c r="G26" s="62"/>
      <c r="H26" s="67"/>
      <c r="I26" s="68"/>
      <c r="J26" s="68"/>
      <c r="K26" s="68"/>
    </row>
    <row r="27" spans="2:15" ht="7.25" customHeight="1" x14ac:dyDescent="0.35">
      <c r="C27" s="12"/>
      <c r="D27" s="12"/>
      <c r="E27" s="2"/>
    </row>
    <row r="28" spans="2:15" ht="15.5" x14ac:dyDescent="0.35">
      <c r="C28" s="52" t="s">
        <v>28</v>
      </c>
      <c r="D28" s="52"/>
      <c r="E28" s="2"/>
      <c r="I28" s="24"/>
    </row>
    <row r="29" spans="2:15" x14ac:dyDescent="0.35">
      <c r="C29" s="66" t="s">
        <v>30</v>
      </c>
      <c r="D29" s="66"/>
      <c r="E29" s="34" t="s">
        <v>1</v>
      </c>
      <c r="F29" s="63">
        <v>10</v>
      </c>
      <c r="G29" s="64"/>
    </row>
    <row r="30" spans="2:15" x14ac:dyDescent="0.35">
      <c r="C30" s="66" t="s">
        <v>68</v>
      </c>
      <c r="D30" s="66"/>
      <c r="E30" s="34" t="s">
        <v>1</v>
      </c>
      <c r="F30" s="63">
        <v>3</v>
      </c>
      <c r="G30" s="64"/>
    </row>
    <row r="31" spans="2:15" x14ac:dyDescent="0.35">
      <c r="C31" s="66" t="s">
        <v>34</v>
      </c>
      <c r="D31" s="66"/>
      <c r="E31" s="34" t="s">
        <v>1</v>
      </c>
      <c r="F31" s="53">
        <v>-0.86</v>
      </c>
      <c r="G31" s="54"/>
    </row>
    <row r="32" spans="2:15" ht="15.5" hidden="1" x14ac:dyDescent="0.35">
      <c r="B32" s="19"/>
      <c r="C32" s="36" t="s">
        <v>31</v>
      </c>
      <c r="D32" s="20">
        <v>1</v>
      </c>
      <c r="E32" s="20">
        <v>2</v>
      </c>
      <c r="F32" s="20">
        <v>3</v>
      </c>
      <c r="G32" s="20">
        <v>4</v>
      </c>
      <c r="H32" s="21">
        <v>5</v>
      </c>
      <c r="I32" s="21">
        <v>6</v>
      </c>
      <c r="J32" s="21">
        <v>7</v>
      </c>
      <c r="K32" s="21">
        <v>8</v>
      </c>
      <c r="L32" s="21">
        <v>9</v>
      </c>
      <c r="M32" s="21">
        <v>10</v>
      </c>
      <c r="N32" s="2"/>
      <c r="O32" s="2"/>
    </row>
    <row r="33" spans="1:13" hidden="1" x14ac:dyDescent="0.35">
      <c r="B33" s="19"/>
      <c r="C33" s="29" t="s">
        <v>32</v>
      </c>
      <c r="D33" s="30">
        <f>F22</f>
        <v>0.3</v>
      </c>
      <c r="E33" s="30">
        <f>D33*(1+$F$29/100)</f>
        <v>0.33</v>
      </c>
      <c r="F33" s="30">
        <f t="shared" ref="F33:M33" si="0">E33*(1+$F$29/100)</f>
        <v>0.36300000000000004</v>
      </c>
      <c r="G33" s="30">
        <f t="shared" si="0"/>
        <v>0.3993000000000001</v>
      </c>
      <c r="H33" s="30">
        <f t="shared" si="0"/>
        <v>0.43923000000000012</v>
      </c>
      <c r="I33" s="30">
        <f t="shared" si="0"/>
        <v>0.48315300000000017</v>
      </c>
      <c r="J33" s="30">
        <f t="shared" si="0"/>
        <v>0.53146830000000023</v>
      </c>
      <c r="K33" s="30">
        <f t="shared" si="0"/>
        <v>0.58461513000000032</v>
      </c>
      <c r="L33" s="30">
        <f t="shared" si="0"/>
        <v>0.64307664300000045</v>
      </c>
      <c r="M33" s="30">
        <f t="shared" si="0"/>
        <v>0.70738430730000057</v>
      </c>
    </row>
    <row r="34" spans="1:13" hidden="1" x14ac:dyDescent="0.35">
      <c r="B34" s="19"/>
      <c r="C34" s="29" t="s">
        <v>33</v>
      </c>
      <c r="D34" s="30">
        <f>D33</f>
        <v>0.3</v>
      </c>
      <c r="E34" s="30">
        <f>D34+E33</f>
        <v>0.63</v>
      </c>
      <c r="F34" s="30">
        <f t="shared" ref="F34:K34" si="1">E34+F33</f>
        <v>0.9930000000000001</v>
      </c>
      <c r="G34" s="30">
        <f t="shared" si="1"/>
        <v>1.3923000000000001</v>
      </c>
      <c r="H34" s="30">
        <f t="shared" si="1"/>
        <v>1.8315300000000003</v>
      </c>
      <c r="I34" s="30">
        <f t="shared" si="1"/>
        <v>2.3146830000000005</v>
      </c>
      <c r="J34" s="30">
        <f t="shared" si="1"/>
        <v>2.8461513000000007</v>
      </c>
      <c r="K34" s="30">
        <f t="shared" si="1"/>
        <v>3.4307664300000011</v>
      </c>
      <c r="L34" s="30">
        <f t="shared" ref="L34" si="2">K34+L33</f>
        <v>4.0738430730000017</v>
      </c>
      <c r="M34" s="30">
        <f t="shared" ref="M34" si="3">L34+M33</f>
        <v>4.7812273803000025</v>
      </c>
    </row>
    <row r="35" spans="1:13" hidden="1" x14ac:dyDescent="0.35">
      <c r="B35" s="19"/>
      <c r="C35" s="29" t="s">
        <v>34</v>
      </c>
      <c r="D35" s="31">
        <f>1/(1+$F$31/100)^(D32-1)</f>
        <v>1</v>
      </c>
      <c r="E35" s="31">
        <f t="shared" ref="E35:M35" si="4">1/(1+$F$31/100)^(E32-1)</f>
        <v>1.0086746015735324</v>
      </c>
      <c r="F35" s="31">
        <f t="shared" si="4"/>
        <v>1.0174244518595243</v>
      </c>
      <c r="G35" s="31">
        <f t="shared" si="4"/>
        <v>1.0262502036105754</v>
      </c>
      <c r="H35" s="31">
        <f t="shared" si="4"/>
        <v>1.0351525152416536</v>
      </c>
      <c r="I35" s="31">
        <f t="shared" si="4"/>
        <v>1.0441320508792149</v>
      </c>
      <c r="J35" s="31">
        <f t="shared" si="4"/>
        <v>1.0531894804107473</v>
      </c>
      <c r="K35" s="31">
        <f t="shared" si="4"/>
        <v>1.0623254795347461</v>
      </c>
      <c r="L35" s="31">
        <f t="shared" si="4"/>
        <v>1.0715407298111217</v>
      </c>
      <c r="M35" s="31">
        <f t="shared" si="4"/>
        <v>1.0808359187120453</v>
      </c>
    </row>
    <row r="36" spans="1:13" ht="9" hidden="1" customHeight="1" x14ac:dyDescent="0.35">
      <c r="B36" s="19"/>
      <c r="C36" s="29"/>
      <c r="D36" s="19"/>
      <c r="E36" s="32"/>
      <c r="F36" s="32"/>
      <c r="G36" s="32"/>
      <c r="H36" s="19"/>
      <c r="I36" s="19"/>
      <c r="J36" s="19"/>
      <c r="K36" s="19"/>
      <c r="L36" s="19"/>
      <c r="M36" s="19"/>
    </row>
    <row r="37" spans="1:13" ht="15.65" hidden="1" customHeight="1" x14ac:dyDescent="0.35">
      <c r="B37" s="65" t="s">
        <v>2</v>
      </c>
      <c r="C37" s="29" t="s">
        <v>8</v>
      </c>
      <c r="D37" s="33">
        <f t="shared" ref="D37:M37" si="5">($F$23*$F$24*$F$97*$F$96/(60*60))/1000*D33</f>
        <v>46.875</v>
      </c>
      <c r="E37" s="33">
        <f t="shared" si="5"/>
        <v>51.5625</v>
      </c>
      <c r="F37" s="33">
        <f t="shared" si="5"/>
        <v>56.718750000000007</v>
      </c>
      <c r="G37" s="33">
        <f t="shared" si="5"/>
        <v>62.390625000000014</v>
      </c>
      <c r="H37" s="33">
        <f t="shared" si="5"/>
        <v>68.629687500000017</v>
      </c>
      <c r="I37" s="33">
        <f t="shared" si="5"/>
        <v>75.492656250000024</v>
      </c>
      <c r="J37" s="33">
        <f t="shared" si="5"/>
        <v>83.041921875000043</v>
      </c>
      <c r="K37" s="33">
        <f t="shared" si="5"/>
        <v>91.34611406250005</v>
      </c>
      <c r="L37" s="33">
        <f t="shared" si="5"/>
        <v>100.48072546875007</v>
      </c>
      <c r="M37" s="33">
        <f t="shared" si="5"/>
        <v>110.52879801562509</v>
      </c>
    </row>
    <row r="38" spans="1:13" ht="15.65" hidden="1" customHeight="1" x14ac:dyDescent="0.35">
      <c r="B38" s="65"/>
      <c r="C38" s="29" t="s">
        <v>35</v>
      </c>
      <c r="D38" s="33">
        <f>D37*D35</f>
        <v>46.875</v>
      </c>
      <c r="E38" s="33">
        <f t="shared" ref="E38:M38" si="6">E37*E35</f>
        <v>52.009784143635265</v>
      </c>
      <c r="F38" s="33">
        <f t="shared" si="6"/>
        <v>57.707043128907401</v>
      </c>
      <c r="G38" s="33">
        <f t="shared" si="6"/>
        <v>64.028391609641076</v>
      </c>
      <c r="H38" s="33">
        <f t="shared" si="6"/>
        <v>71.042193635873687</v>
      </c>
      <c r="I38" s="33">
        <f t="shared" si="6"/>
        <v>78.824301996632101</v>
      </c>
      <c r="J38" s="33">
        <f t="shared" si="6"/>
        <v>87.458878551841167</v>
      </c>
      <c r="K38" s="33">
        <f t="shared" si="6"/>
        <v>97.039304425080985</v>
      </c>
      <c r="L38" s="33">
        <f t="shared" si="6"/>
        <v>107.6691899007354</v>
      </c>
      <c r="M38" s="33">
        <f t="shared" si="6"/>
        <v>119.46349494735622</v>
      </c>
    </row>
    <row r="39" spans="1:13" hidden="1" x14ac:dyDescent="0.35">
      <c r="A39">
        <v>8</v>
      </c>
      <c r="B39" s="65"/>
      <c r="C39" s="29" t="s">
        <v>36</v>
      </c>
      <c r="D39" s="33">
        <f>D38</f>
        <v>46.875</v>
      </c>
      <c r="E39" s="31">
        <f>D39+E38</f>
        <v>98.884784143635272</v>
      </c>
      <c r="F39" s="31">
        <f t="shared" ref="F39:M39" si="7">E39+F38</f>
        <v>156.59182727254267</v>
      </c>
      <c r="G39" s="31">
        <f t="shared" si="7"/>
        <v>220.62021888218374</v>
      </c>
      <c r="H39" s="31">
        <f t="shared" si="7"/>
        <v>291.66241251805741</v>
      </c>
      <c r="I39" s="31">
        <f t="shared" si="7"/>
        <v>370.48671451468954</v>
      </c>
      <c r="J39" s="31">
        <f t="shared" si="7"/>
        <v>457.94559306653071</v>
      </c>
      <c r="K39" s="31">
        <f t="shared" si="7"/>
        <v>554.98489749161172</v>
      </c>
      <c r="L39" s="31">
        <f t="shared" si="7"/>
        <v>662.65408739234715</v>
      </c>
      <c r="M39" s="31">
        <f t="shared" si="7"/>
        <v>782.1175823397034</v>
      </c>
    </row>
    <row r="40" spans="1:13" ht="8" hidden="1" customHeight="1" x14ac:dyDescent="0.35">
      <c r="B40" s="22"/>
      <c r="C40" s="29"/>
      <c r="D40" s="29"/>
      <c r="E40" s="32"/>
      <c r="F40" s="32"/>
      <c r="G40" s="32"/>
      <c r="H40" s="19"/>
      <c r="I40" s="19"/>
      <c r="J40" s="19"/>
      <c r="K40" s="19"/>
      <c r="L40" s="19"/>
      <c r="M40" s="19"/>
    </row>
    <row r="41" spans="1:13" hidden="1" x14ac:dyDescent="0.35">
      <c r="B41" s="65" t="s">
        <v>3</v>
      </c>
      <c r="C41" s="29" t="s">
        <v>8</v>
      </c>
      <c r="D41" s="30">
        <f t="shared" ref="D41:M41" si="8">($F$23*$F$24*$G$97*$G$96/(60*60))/1000*D33</f>
        <v>60</v>
      </c>
      <c r="E41" s="30">
        <f t="shared" si="8"/>
        <v>66</v>
      </c>
      <c r="F41" s="30">
        <f t="shared" si="8"/>
        <v>72.600000000000009</v>
      </c>
      <c r="G41" s="30">
        <f t="shared" si="8"/>
        <v>79.860000000000014</v>
      </c>
      <c r="H41" s="30">
        <f t="shared" si="8"/>
        <v>87.846000000000018</v>
      </c>
      <c r="I41" s="30">
        <f t="shared" si="8"/>
        <v>96.63060000000003</v>
      </c>
      <c r="J41" s="30">
        <f t="shared" si="8"/>
        <v>106.29366000000005</v>
      </c>
      <c r="K41" s="30">
        <f t="shared" si="8"/>
        <v>116.92302600000006</v>
      </c>
      <c r="L41" s="30">
        <f t="shared" si="8"/>
        <v>128.61532860000008</v>
      </c>
      <c r="M41" s="30">
        <f t="shared" si="8"/>
        <v>141.47686146000012</v>
      </c>
    </row>
    <row r="42" spans="1:13" hidden="1" x14ac:dyDescent="0.35">
      <c r="B42" s="65"/>
      <c r="C42" s="29" t="s">
        <v>35</v>
      </c>
      <c r="D42" s="30">
        <f>D41*D35</f>
        <v>60</v>
      </c>
      <c r="E42" s="30">
        <f t="shared" ref="E42:M42" si="9">E41*E35</f>
        <v>66.572523703853136</v>
      </c>
      <c r="F42" s="30">
        <f t="shared" si="9"/>
        <v>73.86501520500147</v>
      </c>
      <c r="G42" s="30">
        <f t="shared" si="9"/>
        <v>81.956341260340565</v>
      </c>
      <c r="H42" s="30">
        <f t="shared" si="9"/>
        <v>90.934007853918331</v>
      </c>
      <c r="I42" s="30">
        <f t="shared" si="9"/>
        <v>100.8951065556891</v>
      </c>
      <c r="J42" s="30">
        <f t="shared" si="9"/>
        <v>111.94736454635668</v>
      </c>
      <c r="K42" s="30">
        <f t="shared" si="9"/>
        <v>124.21030966410365</v>
      </c>
      <c r="L42" s="30">
        <f t="shared" si="9"/>
        <v>137.81656307294134</v>
      </c>
      <c r="M42" s="30">
        <f t="shared" si="9"/>
        <v>152.91327353261599</v>
      </c>
    </row>
    <row r="43" spans="1:13" hidden="1" x14ac:dyDescent="0.35">
      <c r="A43">
        <v>12</v>
      </c>
      <c r="B43" s="65"/>
      <c r="C43" s="29" t="s">
        <v>36</v>
      </c>
      <c r="D43" s="30">
        <f>D42</f>
        <v>60</v>
      </c>
      <c r="E43" s="30">
        <f>D43+E42</f>
        <v>126.57252370385314</v>
      </c>
      <c r="F43" s="30">
        <f t="shared" ref="F43:M43" si="10">E43+F42</f>
        <v>200.43753890885461</v>
      </c>
      <c r="G43" s="30">
        <f t="shared" si="10"/>
        <v>282.3938801691952</v>
      </c>
      <c r="H43" s="30">
        <f t="shared" si="10"/>
        <v>373.32788802311353</v>
      </c>
      <c r="I43" s="30">
        <f t="shared" si="10"/>
        <v>474.22299457880263</v>
      </c>
      <c r="J43" s="30">
        <f t="shared" si="10"/>
        <v>586.17035912515928</v>
      </c>
      <c r="K43" s="30">
        <f t="shared" si="10"/>
        <v>710.38066878926293</v>
      </c>
      <c r="L43" s="30">
        <f t="shared" si="10"/>
        <v>848.19723186220426</v>
      </c>
      <c r="M43" s="30">
        <f t="shared" si="10"/>
        <v>1001.1105053948203</v>
      </c>
    </row>
    <row r="44" spans="1:13" ht="8" hidden="1" customHeight="1" x14ac:dyDescent="0.35">
      <c r="B44" s="22"/>
      <c r="C44" s="29"/>
      <c r="D44" s="29"/>
      <c r="E44" s="32"/>
      <c r="F44" s="32"/>
      <c r="G44" s="32"/>
      <c r="H44" s="19"/>
      <c r="I44" s="19"/>
      <c r="J44" s="19"/>
      <c r="K44" s="19"/>
      <c r="L44" s="19"/>
      <c r="M44" s="19"/>
    </row>
    <row r="45" spans="1:13" hidden="1" x14ac:dyDescent="0.35">
      <c r="B45" s="65" t="s">
        <v>4</v>
      </c>
      <c r="C45" s="29" t="s">
        <v>8</v>
      </c>
      <c r="D45" s="30">
        <f t="shared" ref="D45:M45" si="11">($F$23*$F$24*$H$97*$H$96/(60*60))/1000*D33</f>
        <v>49.999999999999993</v>
      </c>
      <c r="E45" s="30">
        <f t="shared" si="11"/>
        <v>55</v>
      </c>
      <c r="F45" s="30">
        <f t="shared" si="11"/>
        <v>60.500000000000007</v>
      </c>
      <c r="G45" s="30">
        <f t="shared" si="11"/>
        <v>66.550000000000011</v>
      </c>
      <c r="H45" s="30">
        <f t="shared" si="11"/>
        <v>73.205000000000013</v>
      </c>
      <c r="I45" s="30">
        <f t="shared" si="11"/>
        <v>80.525500000000022</v>
      </c>
      <c r="J45" s="30">
        <f t="shared" si="11"/>
        <v>88.578050000000033</v>
      </c>
      <c r="K45" s="30">
        <f t="shared" si="11"/>
        <v>97.435855000000046</v>
      </c>
      <c r="L45" s="30">
        <f t="shared" si="11"/>
        <v>107.17944050000007</v>
      </c>
      <c r="M45" s="30">
        <f t="shared" si="11"/>
        <v>117.89738455000008</v>
      </c>
    </row>
    <row r="46" spans="1:13" hidden="1" x14ac:dyDescent="0.35">
      <c r="B46" s="65"/>
      <c r="C46" s="29" t="s">
        <v>35</v>
      </c>
      <c r="D46" s="30">
        <f>D45*D35</f>
        <v>49.999999999999993</v>
      </c>
      <c r="E46" s="30">
        <f t="shared" ref="E46:L46" si="12">E45*E35</f>
        <v>55.477103086544282</v>
      </c>
      <c r="F46" s="30">
        <f t="shared" si="12"/>
        <v>61.554179337501232</v>
      </c>
      <c r="G46" s="30">
        <f t="shared" si="12"/>
        <v>68.296951050283809</v>
      </c>
      <c r="H46" s="30">
        <f t="shared" si="12"/>
        <v>75.778339878265271</v>
      </c>
      <c r="I46" s="30">
        <f t="shared" si="12"/>
        <v>84.079255463074247</v>
      </c>
      <c r="J46" s="30">
        <f t="shared" si="12"/>
        <v>93.289470455297234</v>
      </c>
      <c r="K46" s="30">
        <f t="shared" si="12"/>
        <v>103.50859138675304</v>
      </c>
      <c r="L46" s="30">
        <f t="shared" si="12"/>
        <v>114.84713589411777</v>
      </c>
      <c r="M46" s="30">
        <v>0</v>
      </c>
    </row>
    <row r="47" spans="1:13" hidden="1" x14ac:dyDescent="0.35">
      <c r="A47">
        <v>16</v>
      </c>
      <c r="B47" s="65"/>
      <c r="C47" s="29" t="s">
        <v>36</v>
      </c>
      <c r="D47" s="30">
        <f>D46</f>
        <v>49.999999999999993</v>
      </c>
      <c r="E47" s="30">
        <f>D47+E46</f>
        <v>105.47710308654428</v>
      </c>
      <c r="F47" s="30">
        <f t="shared" ref="F47:M47" si="13">E47+F46</f>
        <v>167.03128242404551</v>
      </c>
      <c r="G47" s="30">
        <f t="shared" si="13"/>
        <v>235.32823347432932</v>
      </c>
      <c r="H47" s="30">
        <f t="shared" si="13"/>
        <v>311.10657335259458</v>
      </c>
      <c r="I47" s="30">
        <f t="shared" si="13"/>
        <v>395.18582881566886</v>
      </c>
      <c r="J47" s="30">
        <f t="shared" si="13"/>
        <v>488.4752992709661</v>
      </c>
      <c r="K47" s="30">
        <f t="shared" si="13"/>
        <v>591.98389065771914</v>
      </c>
      <c r="L47" s="30">
        <f t="shared" si="13"/>
        <v>706.83102655183689</v>
      </c>
      <c r="M47" s="30">
        <f t="shared" si="13"/>
        <v>706.83102655183689</v>
      </c>
    </row>
    <row r="48" spans="1:13" ht="7.25" hidden="1" customHeight="1" x14ac:dyDescent="0.35">
      <c r="B48" s="22"/>
      <c r="C48" s="29"/>
      <c r="D48" s="29"/>
      <c r="E48" s="32"/>
      <c r="F48" s="32"/>
      <c r="G48" s="32"/>
      <c r="H48" s="19"/>
      <c r="I48" s="19"/>
      <c r="J48" s="19"/>
      <c r="K48" s="19"/>
      <c r="L48" s="19"/>
      <c r="M48" s="19"/>
    </row>
    <row r="49" spans="1:15" hidden="1" x14ac:dyDescent="0.35">
      <c r="B49" s="65" t="s">
        <v>5</v>
      </c>
      <c r="C49" s="29" t="s">
        <v>8</v>
      </c>
      <c r="D49" s="30">
        <f t="shared" ref="D49:M49" si="14">($F$23*$F$24*$I$97*$I$96/(60*60))/1000*D33</f>
        <v>30</v>
      </c>
      <c r="E49" s="30">
        <f t="shared" si="14"/>
        <v>33</v>
      </c>
      <c r="F49" s="30">
        <f t="shared" si="14"/>
        <v>36.300000000000004</v>
      </c>
      <c r="G49" s="30">
        <f t="shared" si="14"/>
        <v>39.930000000000007</v>
      </c>
      <c r="H49" s="30">
        <f t="shared" si="14"/>
        <v>43.923000000000009</v>
      </c>
      <c r="I49" s="30">
        <f t="shared" si="14"/>
        <v>48.315300000000015</v>
      </c>
      <c r="J49" s="30">
        <f t="shared" si="14"/>
        <v>53.146830000000023</v>
      </c>
      <c r="K49" s="30">
        <f t="shared" si="14"/>
        <v>58.461513000000032</v>
      </c>
      <c r="L49" s="30">
        <f t="shared" si="14"/>
        <v>64.307664300000042</v>
      </c>
      <c r="M49" s="30">
        <f t="shared" si="14"/>
        <v>70.738430730000061</v>
      </c>
    </row>
    <row r="50" spans="1:15" hidden="1" x14ac:dyDescent="0.35">
      <c r="B50" s="65"/>
      <c r="C50" s="29" t="s">
        <v>35</v>
      </c>
      <c r="D50" s="30">
        <f>D49*D35</f>
        <v>30</v>
      </c>
      <c r="E50" s="30">
        <f t="shared" ref="E50:M50" si="15">E49*E35</f>
        <v>33.286261851926568</v>
      </c>
      <c r="F50" s="30">
        <f t="shared" si="15"/>
        <v>36.932507602500735</v>
      </c>
      <c r="G50" s="30">
        <f t="shared" si="15"/>
        <v>40.978170630170283</v>
      </c>
      <c r="H50" s="30">
        <f t="shared" si="15"/>
        <v>45.467003926959165</v>
      </c>
      <c r="I50" s="30">
        <f t="shared" si="15"/>
        <v>50.447553277844548</v>
      </c>
      <c r="J50" s="30">
        <f t="shared" si="15"/>
        <v>55.973682273178341</v>
      </c>
      <c r="K50" s="30">
        <f t="shared" si="15"/>
        <v>62.105154832051824</v>
      </c>
      <c r="L50" s="30">
        <f t="shared" si="15"/>
        <v>68.908281536470668</v>
      </c>
      <c r="M50" s="30">
        <f t="shared" si="15"/>
        <v>76.456636766307994</v>
      </c>
    </row>
    <row r="51" spans="1:15" hidden="1" x14ac:dyDescent="0.35">
      <c r="A51">
        <v>20</v>
      </c>
      <c r="B51" s="65"/>
      <c r="C51" s="29" t="s">
        <v>36</v>
      </c>
      <c r="D51" s="30">
        <f>D50</f>
        <v>30</v>
      </c>
      <c r="E51" s="30">
        <f>D51+E50</f>
        <v>63.286261851926568</v>
      </c>
      <c r="F51" s="30">
        <f t="shared" ref="F51:M51" si="16">E51+F50</f>
        <v>100.2187694544273</v>
      </c>
      <c r="G51" s="30">
        <f t="shared" si="16"/>
        <v>141.1969400845976</v>
      </c>
      <c r="H51" s="30">
        <f t="shared" si="16"/>
        <v>186.66394401155677</v>
      </c>
      <c r="I51" s="30">
        <f t="shared" si="16"/>
        <v>237.11149728940131</v>
      </c>
      <c r="J51" s="30">
        <f t="shared" si="16"/>
        <v>293.08517956257964</v>
      </c>
      <c r="K51" s="30">
        <f t="shared" si="16"/>
        <v>355.19033439463146</v>
      </c>
      <c r="L51" s="30">
        <f t="shared" si="16"/>
        <v>424.09861593110213</v>
      </c>
      <c r="M51" s="30">
        <f t="shared" si="16"/>
        <v>500.55525269741014</v>
      </c>
    </row>
    <row r="52" spans="1:15" ht="8" hidden="1" customHeight="1" x14ac:dyDescent="0.35">
      <c r="B52" s="22"/>
      <c r="C52" s="29"/>
      <c r="D52" s="29"/>
      <c r="E52" s="32"/>
      <c r="F52" s="32"/>
      <c r="G52" s="32"/>
      <c r="H52" s="19"/>
      <c r="I52" s="19"/>
      <c r="J52" s="19"/>
      <c r="K52" s="19"/>
      <c r="L52" s="19"/>
      <c r="M52" s="19"/>
    </row>
    <row r="53" spans="1:15" hidden="1" x14ac:dyDescent="0.35">
      <c r="B53" s="65" t="s">
        <v>6</v>
      </c>
      <c r="C53" s="29" t="s">
        <v>8</v>
      </c>
      <c r="D53" s="30">
        <f t="shared" ref="D53:M53" si="17">($F$23*$F$24*$J$97*$J$96/(60*60))/1000*D33</f>
        <v>18.75</v>
      </c>
      <c r="E53" s="30">
        <f t="shared" si="17"/>
        <v>20.625</v>
      </c>
      <c r="F53" s="30">
        <f t="shared" si="17"/>
        <v>22.687500000000004</v>
      </c>
      <c r="G53" s="30">
        <f t="shared" si="17"/>
        <v>24.956250000000008</v>
      </c>
      <c r="H53" s="30">
        <f t="shared" si="17"/>
        <v>27.451875000000008</v>
      </c>
      <c r="I53" s="30">
        <f t="shared" si="17"/>
        <v>30.197062500000012</v>
      </c>
      <c r="J53" s="30">
        <f t="shared" si="17"/>
        <v>33.216768750000014</v>
      </c>
      <c r="K53" s="30">
        <f t="shared" si="17"/>
        <v>36.538445625000023</v>
      </c>
      <c r="L53" s="30">
        <f t="shared" si="17"/>
        <v>40.192290187500028</v>
      </c>
      <c r="M53" s="30">
        <f t="shared" si="17"/>
        <v>44.211519206250038</v>
      </c>
    </row>
    <row r="54" spans="1:15" hidden="1" x14ac:dyDescent="0.35">
      <c r="B54" s="65"/>
      <c r="C54" s="29" t="s">
        <v>35</v>
      </c>
      <c r="D54" s="30">
        <f>D53*D35</f>
        <v>18.75</v>
      </c>
      <c r="E54" s="30">
        <f t="shared" ref="E54:M54" si="18">E53*E35</f>
        <v>20.803913657454107</v>
      </c>
      <c r="F54" s="30">
        <f t="shared" si="18"/>
        <v>23.082817251562961</v>
      </c>
      <c r="G54" s="30">
        <f t="shared" si="18"/>
        <v>25.611356643856432</v>
      </c>
      <c r="H54" s="30">
        <f t="shared" si="18"/>
        <v>28.416877454349478</v>
      </c>
      <c r="I54" s="30">
        <f t="shared" si="18"/>
        <v>31.529720798652846</v>
      </c>
      <c r="J54" s="30">
        <f t="shared" si="18"/>
        <v>34.983551420736461</v>
      </c>
      <c r="K54" s="30">
        <f t="shared" si="18"/>
        <v>38.815721770032397</v>
      </c>
      <c r="L54" s="30">
        <f t="shared" si="18"/>
        <v>43.067675960294167</v>
      </c>
      <c r="M54" s="30">
        <f t="shared" si="18"/>
        <v>47.785397978942498</v>
      </c>
    </row>
    <row r="55" spans="1:15" hidden="1" x14ac:dyDescent="0.35">
      <c r="A55">
        <v>24</v>
      </c>
      <c r="B55" s="65"/>
      <c r="C55" s="29" t="s">
        <v>36</v>
      </c>
      <c r="D55" s="30">
        <f>D54</f>
        <v>18.75</v>
      </c>
      <c r="E55" s="30">
        <f>D55+E54</f>
        <v>39.553913657454103</v>
      </c>
      <c r="F55" s="30">
        <f t="shared" ref="F55:M55" si="19">E55+F54</f>
        <v>62.636730909017061</v>
      </c>
      <c r="G55" s="30">
        <f t="shared" si="19"/>
        <v>88.2480875528735</v>
      </c>
      <c r="H55" s="30">
        <f t="shared" si="19"/>
        <v>116.66496500722297</v>
      </c>
      <c r="I55" s="30">
        <f t="shared" si="19"/>
        <v>148.19468580587582</v>
      </c>
      <c r="J55" s="30">
        <f t="shared" si="19"/>
        <v>183.17823722661228</v>
      </c>
      <c r="K55" s="30">
        <f t="shared" si="19"/>
        <v>221.99395899664466</v>
      </c>
      <c r="L55" s="30">
        <f t="shared" si="19"/>
        <v>265.06163495693886</v>
      </c>
      <c r="M55" s="30">
        <f t="shared" si="19"/>
        <v>312.84703293588137</v>
      </c>
    </row>
    <row r="56" spans="1:15" ht="15.5" hidden="1" x14ac:dyDescent="0.35">
      <c r="B56" s="19"/>
      <c r="C56" s="36" t="s">
        <v>31</v>
      </c>
      <c r="D56" s="20">
        <v>1</v>
      </c>
      <c r="E56" s="20">
        <v>2</v>
      </c>
      <c r="F56" s="20">
        <v>3</v>
      </c>
      <c r="G56" s="20">
        <v>4</v>
      </c>
      <c r="H56" s="21">
        <v>5</v>
      </c>
      <c r="I56" s="21">
        <v>6</v>
      </c>
      <c r="J56" s="21">
        <v>7</v>
      </c>
      <c r="K56" s="21">
        <v>8</v>
      </c>
      <c r="L56" s="21">
        <v>9</v>
      </c>
      <c r="M56" s="21">
        <v>10</v>
      </c>
      <c r="N56" s="2"/>
      <c r="O56" s="2"/>
    </row>
    <row r="57" spans="1:15" hidden="1" x14ac:dyDescent="0.35">
      <c r="B57" s="19"/>
      <c r="C57" s="29" t="s">
        <v>66</v>
      </c>
      <c r="D57" s="30">
        <f>(F25+F26/1000)*F23*F24</f>
        <v>150</v>
      </c>
      <c r="E57" s="30">
        <f t="shared" ref="E57:M57" si="20">D57*(1+$F$30/100)</f>
        <v>154.5</v>
      </c>
      <c r="F57" s="30">
        <f t="shared" si="20"/>
        <v>159.13499999999999</v>
      </c>
      <c r="G57" s="30">
        <f t="shared" si="20"/>
        <v>163.90905000000001</v>
      </c>
      <c r="H57" s="30">
        <f t="shared" si="20"/>
        <v>168.82632150000001</v>
      </c>
      <c r="I57" s="30">
        <f t="shared" si="20"/>
        <v>173.891111145</v>
      </c>
      <c r="J57" s="30">
        <f t="shared" si="20"/>
        <v>179.10784447935001</v>
      </c>
      <c r="K57" s="30">
        <f t="shared" si="20"/>
        <v>184.4810798137305</v>
      </c>
      <c r="L57" s="30">
        <f t="shared" si="20"/>
        <v>190.01551220814241</v>
      </c>
      <c r="M57" s="30">
        <f t="shared" si="20"/>
        <v>195.7159775743867</v>
      </c>
    </row>
    <row r="58" spans="1:15" hidden="1" x14ac:dyDescent="0.35">
      <c r="B58" s="19"/>
      <c r="C58" s="29" t="s">
        <v>67</v>
      </c>
      <c r="D58" s="30">
        <f>D57</f>
        <v>150</v>
      </c>
      <c r="E58" s="30">
        <f>D58+E57</f>
        <v>304.5</v>
      </c>
      <c r="F58" s="30">
        <f t="shared" ref="F58" si="21">E58+F57</f>
        <v>463.63499999999999</v>
      </c>
      <c r="G58" s="30">
        <f t="shared" ref="G58" si="22">F58+G57</f>
        <v>627.54404999999997</v>
      </c>
      <c r="H58" s="30">
        <f t="shared" ref="H58" si="23">G58+H57</f>
        <v>796.37037149999992</v>
      </c>
      <c r="I58" s="30">
        <f t="shared" ref="I58" si="24">H58+I57</f>
        <v>970.26148264499989</v>
      </c>
      <c r="J58" s="30">
        <f t="shared" ref="J58" si="25">I58+J57</f>
        <v>1149.3693271243499</v>
      </c>
      <c r="K58" s="30">
        <f t="shared" ref="K58" si="26">J58+K57</f>
        <v>1333.8504069380804</v>
      </c>
      <c r="L58" s="30">
        <f t="shared" ref="L58" si="27">K58+L57</f>
        <v>1523.8659191462227</v>
      </c>
      <c r="M58" s="30">
        <f t="shared" ref="M58" si="28">L58+M57</f>
        <v>1719.5818967206094</v>
      </c>
    </row>
    <row r="59" spans="1:15" hidden="1" x14ac:dyDescent="0.35">
      <c r="B59" s="19"/>
      <c r="C59" s="29" t="s">
        <v>34</v>
      </c>
      <c r="D59" s="31">
        <f>1/(1+$F$31/100)^(D56-1)</f>
        <v>1</v>
      </c>
      <c r="E59" s="31">
        <f t="shared" ref="E59:M59" si="29">1/(1+$F$31/100)^(E56-1)</f>
        <v>1.0086746015735324</v>
      </c>
      <c r="F59" s="31">
        <f t="shared" si="29"/>
        <v>1.0174244518595243</v>
      </c>
      <c r="G59" s="31">
        <f t="shared" si="29"/>
        <v>1.0262502036105754</v>
      </c>
      <c r="H59" s="31">
        <f t="shared" si="29"/>
        <v>1.0351525152416536</v>
      </c>
      <c r="I59" s="31">
        <f t="shared" si="29"/>
        <v>1.0441320508792149</v>
      </c>
      <c r="J59" s="31">
        <f t="shared" si="29"/>
        <v>1.0531894804107473</v>
      </c>
      <c r="K59" s="31">
        <f t="shared" si="29"/>
        <v>1.0623254795347461</v>
      </c>
      <c r="L59" s="31">
        <f t="shared" si="29"/>
        <v>1.0715407298111217</v>
      </c>
      <c r="M59" s="31">
        <f t="shared" si="29"/>
        <v>1.0808359187120453</v>
      </c>
    </row>
    <row r="60" spans="1:15" ht="9" hidden="1" customHeight="1" x14ac:dyDescent="0.35">
      <c r="B60" s="19"/>
      <c r="C60" s="29"/>
      <c r="D60" s="19"/>
      <c r="E60" s="32"/>
      <c r="F60" s="32"/>
      <c r="G60" s="32"/>
      <c r="H60" s="19"/>
      <c r="I60" s="19"/>
      <c r="J60" s="19"/>
      <c r="K60" s="19"/>
      <c r="L60" s="19"/>
      <c r="M60" s="19"/>
    </row>
    <row r="61" spans="1:15" ht="15.65" hidden="1" customHeight="1" x14ac:dyDescent="0.35">
      <c r="B61" s="65" t="s">
        <v>2</v>
      </c>
      <c r="C61" s="29" t="s">
        <v>66</v>
      </c>
      <c r="D61" s="42">
        <f>IF(F25=0,F100,1)*D57</f>
        <v>1800</v>
      </c>
      <c r="E61" s="33">
        <f>IF(F25=0,$F$100,1)*E57</f>
        <v>1854</v>
      </c>
      <c r="F61" s="33">
        <f>IF(F25=0,$F$100,1)*F57</f>
        <v>1909.62</v>
      </c>
      <c r="G61" s="33">
        <f>IF(F25=0,$F$100,1)*G57</f>
        <v>1966.9086000000002</v>
      </c>
      <c r="H61" s="33">
        <f>IF(F25=0,$F$100,1)*H57</f>
        <v>2025.9158580000001</v>
      </c>
      <c r="I61" s="33">
        <f>IF(F25=0,$F$100,1)*I57</f>
        <v>2086.6933337400001</v>
      </c>
      <c r="J61" s="33">
        <f>IF(F25=0,$F$100,1)*J57</f>
        <v>2149.2941337522002</v>
      </c>
      <c r="K61" s="33">
        <f>IF(F25=0,$F$100,1)*K57</f>
        <v>2213.772957764766</v>
      </c>
      <c r="L61" s="33">
        <f>IF(F25=0,$F$100,1)*L57</f>
        <v>2280.1861464977092</v>
      </c>
      <c r="M61" s="33">
        <f>IF(F25=0,$F$100,1)*M57</f>
        <v>2348.5917308926405</v>
      </c>
    </row>
    <row r="62" spans="1:15" ht="15.65" hidden="1" customHeight="1" x14ac:dyDescent="0.35">
      <c r="B62" s="65"/>
      <c r="C62" s="29" t="s">
        <v>65</v>
      </c>
      <c r="D62" s="42">
        <f>D61*D59</f>
        <v>1800</v>
      </c>
      <c r="E62" s="33">
        <f t="shared" ref="E62:M62" si="30">E61*E59</f>
        <v>1870.0827113173291</v>
      </c>
      <c r="F62" s="33">
        <f t="shared" si="30"/>
        <v>1942.8940817599848</v>
      </c>
      <c r="G62" s="33">
        <f t="shared" si="30"/>
        <v>2018.5403512333919</v>
      </c>
      <c r="H62" s="33">
        <f t="shared" si="30"/>
        <v>2097.131896076653</v>
      </c>
      <c r="I62" s="33">
        <f t="shared" si="30"/>
        <v>2178.7833901139325</v>
      </c>
      <c r="J62" s="33">
        <f t="shared" si="30"/>
        <v>2263.6139719763469</v>
      </c>
      <c r="K62" s="33">
        <f t="shared" si="30"/>
        <v>2351.7474189385084</v>
      </c>
      <c r="L62" s="33">
        <f t="shared" si="30"/>
        <v>2443.3123275233647</v>
      </c>
      <c r="M62" s="33">
        <f t="shared" si="30"/>
        <v>2538.4423011388599</v>
      </c>
    </row>
    <row r="63" spans="1:15" hidden="1" x14ac:dyDescent="0.35">
      <c r="A63">
        <v>8</v>
      </c>
      <c r="B63" s="65"/>
      <c r="C63" s="29" t="s">
        <v>67</v>
      </c>
      <c r="D63" s="42">
        <f>D62</f>
        <v>1800</v>
      </c>
      <c r="E63" s="31">
        <f>D63+E62</f>
        <v>3670.0827113173291</v>
      </c>
      <c r="F63" s="31">
        <f t="shared" ref="F63" si="31">E63+F62</f>
        <v>5612.9767930773141</v>
      </c>
      <c r="G63" s="31">
        <f t="shared" ref="G63" si="32">F63+G62</f>
        <v>7631.5171443107065</v>
      </c>
      <c r="H63" s="31">
        <f t="shared" ref="H63" si="33">G63+H62</f>
        <v>9728.6490403873595</v>
      </c>
      <c r="I63" s="31">
        <f t="shared" ref="I63" si="34">H63+I62</f>
        <v>11907.432430501292</v>
      </c>
      <c r="J63" s="31">
        <f t="shared" ref="J63" si="35">I63+J62</f>
        <v>14171.046402477639</v>
      </c>
      <c r="K63" s="31">
        <f t="shared" ref="K63" si="36">J63+K62</f>
        <v>16522.793821416148</v>
      </c>
      <c r="L63" s="31">
        <f t="shared" ref="L63" si="37">K63+L62</f>
        <v>18966.106148939514</v>
      </c>
      <c r="M63" s="31">
        <f t="shared" ref="M63" si="38">L63+M62</f>
        <v>21504.548450078375</v>
      </c>
    </row>
    <row r="64" spans="1:15" ht="8" hidden="1" customHeight="1" x14ac:dyDescent="0.35">
      <c r="B64" s="22"/>
      <c r="C64" s="29"/>
      <c r="D64" s="29"/>
      <c r="E64" s="32"/>
      <c r="F64" s="32"/>
      <c r="G64" s="32"/>
      <c r="H64" s="19"/>
      <c r="I64" s="19"/>
      <c r="J64" s="19"/>
      <c r="K64" s="19"/>
      <c r="L64" s="19"/>
      <c r="M64" s="19"/>
    </row>
    <row r="65" spans="1:13" hidden="1" x14ac:dyDescent="0.35">
      <c r="B65" s="65" t="s">
        <v>3</v>
      </c>
      <c r="C65" s="29" t="s">
        <v>66</v>
      </c>
      <c r="D65" s="30">
        <f>IF(F25=0,$G$100,1)*D57</f>
        <v>1500</v>
      </c>
      <c r="E65" s="30">
        <f>IF(F25=0,$G$100,1)*E57</f>
        <v>1545</v>
      </c>
      <c r="F65" s="30">
        <f>IF(F25=0,$G$100,1)*F57</f>
        <v>1591.35</v>
      </c>
      <c r="G65" s="30">
        <f>IF(F25=0,$G$100,1)*G57</f>
        <v>1639.0905</v>
      </c>
      <c r="H65" s="30">
        <f>IF(F25=0,$G$100,1)*H57</f>
        <v>1688.2632149999999</v>
      </c>
      <c r="I65" s="30">
        <f>IF(F25=0,$G$100,1)*I57</f>
        <v>1738.9111114499999</v>
      </c>
      <c r="J65" s="30">
        <f>IF(F25=0,$G$100,1)*J57</f>
        <v>1791.0784447935</v>
      </c>
      <c r="K65" s="30">
        <f>IF(F25=0,$G$100,1)*K57</f>
        <v>1844.810798137305</v>
      </c>
      <c r="L65" s="30">
        <f>IF(F25=0,$G$100,1)*L57</f>
        <v>1900.155122081424</v>
      </c>
      <c r="M65" s="30">
        <f>IF(F25=0,$G$100,1)*M57</f>
        <v>1957.1597757438669</v>
      </c>
    </row>
    <row r="66" spans="1:13" hidden="1" x14ac:dyDescent="0.35">
      <c r="B66" s="65"/>
      <c r="C66" s="29" t="s">
        <v>65</v>
      </c>
      <c r="D66" s="30">
        <f>D65*D59</f>
        <v>1500</v>
      </c>
      <c r="E66" s="30">
        <f t="shared" ref="E66:M66" si="39">E65*E59</f>
        <v>1558.4022594311075</v>
      </c>
      <c r="F66" s="30">
        <f t="shared" si="39"/>
        <v>1619.078401466654</v>
      </c>
      <c r="G66" s="30">
        <f t="shared" si="39"/>
        <v>1682.1169593611598</v>
      </c>
      <c r="H66" s="30">
        <f t="shared" si="39"/>
        <v>1747.6099133972107</v>
      </c>
      <c r="I66" s="30">
        <f t="shared" si="39"/>
        <v>1815.6528250949434</v>
      </c>
      <c r="J66" s="30">
        <f t="shared" si="39"/>
        <v>1886.3449766469557</v>
      </c>
      <c r="K66" s="30">
        <f t="shared" si="39"/>
        <v>1959.7895157820903</v>
      </c>
      <c r="L66" s="30">
        <f t="shared" si="39"/>
        <v>2036.09360626947</v>
      </c>
      <c r="M66" s="30">
        <f t="shared" si="39"/>
        <v>2115.3685842823829</v>
      </c>
    </row>
    <row r="67" spans="1:13" hidden="1" x14ac:dyDescent="0.35">
      <c r="A67">
        <v>12</v>
      </c>
      <c r="B67" s="65"/>
      <c r="C67" s="29" t="s">
        <v>67</v>
      </c>
      <c r="D67" s="30">
        <f>D66</f>
        <v>1500</v>
      </c>
      <c r="E67" s="30">
        <f>D67+E66</f>
        <v>3058.4022594311073</v>
      </c>
      <c r="F67" s="30">
        <f t="shared" ref="F67" si="40">E67+F66</f>
        <v>4677.4806608977615</v>
      </c>
      <c r="G67" s="30">
        <f t="shared" ref="G67" si="41">F67+G66</f>
        <v>6359.5976202589209</v>
      </c>
      <c r="H67" s="30">
        <f t="shared" ref="H67" si="42">G67+H66</f>
        <v>8107.207533656132</v>
      </c>
      <c r="I67" s="30">
        <f t="shared" ref="I67" si="43">H67+I66</f>
        <v>9922.8603587510752</v>
      </c>
      <c r="J67" s="30">
        <f t="shared" ref="J67" si="44">I67+J66</f>
        <v>11809.20533539803</v>
      </c>
      <c r="K67" s="30">
        <f t="shared" ref="K67" si="45">J67+K66</f>
        <v>13768.994851180119</v>
      </c>
      <c r="L67" s="30">
        <f t="shared" ref="L67" si="46">K67+L66</f>
        <v>15805.08845744959</v>
      </c>
      <c r="M67" s="30">
        <f t="shared" ref="M67" si="47">L67+M66</f>
        <v>17920.457041731974</v>
      </c>
    </row>
    <row r="68" spans="1:13" ht="8" hidden="1" customHeight="1" x14ac:dyDescent="0.35">
      <c r="B68" s="22"/>
      <c r="C68" s="29"/>
      <c r="D68" s="29"/>
      <c r="E68" s="32"/>
      <c r="F68" s="32"/>
      <c r="G68" s="32"/>
      <c r="H68" s="19"/>
      <c r="I68" s="19"/>
      <c r="J68" s="19"/>
      <c r="K68" s="19"/>
      <c r="L68" s="19"/>
      <c r="M68" s="19"/>
    </row>
    <row r="69" spans="1:13" hidden="1" x14ac:dyDescent="0.35">
      <c r="B69" s="65" t="s">
        <v>4</v>
      </c>
      <c r="C69" s="29" t="s">
        <v>66</v>
      </c>
      <c r="D69" s="30">
        <f>IF(F25=0,$H$100,1)*D57</f>
        <v>900</v>
      </c>
      <c r="E69" s="30">
        <f>IF(F25=0,$H$100,1)*E57</f>
        <v>927</v>
      </c>
      <c r="F69" s="30">
        <f>IF(F25=0,$H$100,1)*F57</f>
        <v>954.81</v>
      </c>
      <c r="G69" s="30">
        <f>IF(F25=0,$H$100,1)*G57</f>
        <v>983.4543000000001</v>
      </c>
      <c r="H69" s="30">
        <f>IF(F25=0,$H$100,1)*H57</f>
        <v>1012.957929</v>
      </c>
      <c r="I69" s="30">
        <f>IF(F25=0,$H$100,1)*I57</f>
        <v>1043.34666687</v>
      </c>
      <c r="J69" s="30">
        <f>IF(F25=0,$H$100,1)*J57</f>
        <v>1074.6470668761001</v>
      </c>
      <c r="K69" s="30">
        <f>IF(F25=0,$H$100,1)*K57</f>
        <v>1106.886478882383</v>
      </c>
      <c r="L69" s="30">
        <f>IF(F25=0,$H$100,1)*L57</f>
        <v>1140.0930732488546</v>
      </c>
      <c r="M69" s="30">
        <f>IF(F25=0,$H$100,1)*M57</f>
        <v>1174.2958654463202</v>
      </c>
    </row>
    <row r="70" spans="1:13" hidden="1" x14ac:dyDescent="0.35">
      <c r="B70" s="65"/>
      <c r="C70" s="29" t="s">
        <v>65</v>
      </c>
      <c r="D70" s="30">
        <f>D69*D59</f>
        <v>900</v>
      </c>
      <c r="E70" s="30">
        <f t="shared" ref="E70:M70" si="48">E69*E59</f>
        <v>935.04135565866454</v>
      </c>
      <c r="F70" s="30">
        <f t="shared" si="48"/>
        <v>971.44704087999241</v>
      </c>
      <c r="G70" s="30">
        <f t="shared" si="48"/>
        <v>1009.270175616696</v>
      </c>
      <c r="H70" s="30">
        <f t="shared" si="48"/>
        <v>1048.5659480383265</v>
      </c>
      <c r="I70" s="30">
        <f t="shared" si="48"/>
        <v>1089.3916950569662</v>
      </c>
      <c r="J70" s="30">
        <f t="shared" si="48"/>
        <v>1131.8069859881734</v>
      </c>
      <c r="K70" s="30">
        <f t="shared" si="48"/>
        <v>1175.8737094692542</v>
      </c>
      <c r="L70" s="30">
        <f t="shared" si="48"/>
        <v>1221.6561637616824</v>
      </c>
      <c r="M70" s="30">
        <f t="shared" si="48"/>
        <v>1269.2211505694299</v>
      </c>
    </row>
    <row r="71" spans="1:13" hidden="1" x14ac:dyDescent="0.35">
      <c r="A71">
        <v>16</v>
      </c>
      <c r="B71" s="65"/>
      <c r="C71" s="29" t="s">
        <v>67</v>
      </c>
      <c r="D71" s="30">
        <f>D70</f>
        <v>900</v>
      </c>
      <c r="E71" s="30">
        <f>D71+E70</f>
        <v>1835.0413556586645</v>
      </c>
      <c r="F71" s="30">
        <f t="shared" ref="F71" si="49">E71+F70</f>
        <v>2806.4883965386571</v>
      </c>
      <c r="G71" s="30">
        <f t="shared" ref="G71" si="50">F71+G70</f>
        <v>3815.7585721553532</v>
      </c>
      <c r="H71" s="30">
        <f t="shared" ref="H71" si="51">G71+H70</f>
        <v>4864.3245201936797</v>
      </c>
      <c r="I71" s="30">
        <f t="shared" ref="I71" si="52">H71+I70</f>
        <v>5953.7162152506462</v>
      </c>
      <c r="J71" s="30">
        <f t="shared" ref="J71" si="53">I71+J70</f>
        <v>7085.5232012388196</v>
      </c>
      <c r="K71" s="30">
        <f t="shared" ref="K71" si="54">J71+K70</f>
        <v>8261.3969107080738</v>
      </c>
      <c r="L71" s="30">
        <f t="shared" ref="L71" si="55">K71+L70</f>
        <v>9483.0530744697571</v>
      </c>
      <c r="M71" s="30">
        <f t="shared" ref="M71" si="56">L71+M70</f>
        <v>10752.274225039188</v>
      </c>
    </row>
    <row r="72" spans="1:13" ht="7.25" hidden="1" customHeight="1" x14ac:dyDescent="0.35">
      <c r="B72" s="22"/>
      <c r="C72" s="29"/>
      <c r="D72" s="29"/>
      <c r="E72" s="32"/>
      <c r="F72" s="32"/>
      <c r="G72" s="32"/>
      <c r="H72" s="19"/>
      <c r="I72" s="19"/>
      <c r="J72" s="19"/>
      <c r="K72" s="19"/>
      <c r="L72" s="19"/>
      <c r="M72" s="19"/>
    </row>
    <row r="73" spans="1:13" hidden="1" x14ac:dyDescent="0.35">
      <c r="B73" s="65" t="s">
        <v>5</v>
      </c>
      <c r="C73" s="29" t="s">
        <v>66</v>
      </c>
      <c r="D73" s="30">
        <f>IF(F25=0,$I$100,1)*D57</f>
        <v>900</v>
      </c>
      <c r="E73" s="30">
        <f>IF(F25=0,$I$100,1)*E57</f>
        <v>927</v>
      </c>
      <c r="F73" s="30">
        <f>IF(F25=0,$I$100,1)*F57</f>
        <v>954.81</v>
      </c>
      <c r="G73" s="30">
        <f>IF(F25=0,$I$100,1)*G57</f>
        <v>983.4543000000001</v>
      </c>
      <c r="H73" s="30">
        <f>IF(F25=0,$I$100,1)*H57</f>
        <v>1012.957929</v>
      </c>
      <c r="I73" s="30">
        <f>IF(F25=0,$I$100,1)*I57</f>
        <v>1043.34666687</v>
      </c>
      <c r="J73" s="30">
        <f>IF(F25=0,$I$100,1)*J57</f>
        <v>1074.6470668761001</v>
      </c>
      <c r="K73" s="30">
        <f>IF(F25=0,$I$100,1)*K57</f>
        <v>1106.886478882383</v>
      </c>
      <c r="L73" s="30">
        <f>IF(F25=0,$I$100,1)*L57</f>
        <v>1140.0930732488546</v>
      </c>
      <c r="M73" s="30">
        <f>IF(F25=0,$I$100,1)*M57</f>
        <v>1174.2958654463202</v>
      </c>
    </row>
    <row r="74" spans="1:13" hidden="1" x14ac:dyDescent="0.35">
      <c r="B74" s="65"/>
      <c r="C74" s="29" t="s">
        <v>65</v>
      </c>
      <c r="D74" s="30">
        <f>D73*D59</f>
        <v>900</v>
      </c>
      <c r="E74" s="30">
        <f t="shared" ref="E74:M74" si="57">E73*E59</f>
        <v>935.04135565866454</v>
      </c>
      <c r="F74" s="30">
        <f t="shared" si="57"/>
        <v>971.44704087999241</v>
      </c>
      <c r="G74" s="30">
        <f t="shared" si="57"/>
        <v>1009.270175616696</v>
      </c>
      <c r="H74" s="30">
        <f t="shared" si="57"/>
        <v>1048.5659480383265</v>
      </c>
      <c r="I74" s="30">
        <f t="shared" si="57"/>
        <v>1089.3916950569662</v>
      </c>
      <c r="J74" s="30">
        <f t="shared" si="57"/>
        <v>1131.8069859881734</v>
      </c>
      <c r="K74" s="30">
        <f t="shared" si="57"/>
        <v>1175.8737094692542</v>
      </c>
      <c r="L74" s="30">
        <f t="shared" si="57"/>
        <v>1221.6561637616824</v>
      </c>
      <c r="M74" s="30">
        <f t="shared" si="57"/>
        <v>1269.2211505694299</v>
      </c>
    </row>
    <row r="75" spans="1:13" hidden="1" x14ac:dyDescent="0.35">
      <c r="A75">
        <v>20</v>
      </c>
      <c r="B75" s="65"/>
      <c r="C75" s="29" t="s">
        <v>67</v>
      </c>
      <c r="D75" s="30">
        <f>D74</f>
        <v>900</v>
      </c>
      <c r="E75" s="30">
        <f>D75+E74</f>
        <v>1835.0413556586645</v>
      </c>
      <c r="F75" s="30">
        <f t="shared" ref="F75" si="58">E75+F74</f>
        <v>2806.4883965386571</v>
      </c>
      <c r="G75" s="30">
        <f t="shared" ref="G75" si="59">F75+G74</f>
        <v>3815.7585721553532</v>
      </c>
      <c r="H75" s="30">
        <f t="shared" ref="H75" si="60">G75+H74</f>
        <v>4864.3245201936797</v>
      </c>
      <c r="I75" s="30">
        <f t="shared" ref="I75" si="61">H75+I74</f>
        <v>5953.7162152506462</v>
      </c>
      <c r="J75" s="30">
        <f t="shared" ref="J75" si="62">I75+J74</f>
        <v>7085.5232012388196</v>
      </c>
      <c r="K75" s="30">
        <f t="shared" ref="K75" si="63">J75+K74</f>
        <v>8261.3969107080738</v>
      </c>
      <c r="L75" s="30">
        <f t="shared" ref="L75" si="64">K75+L74</f>
        <v>9483.0530744697571</v>
      </c>
      <c r="M75" s="30">
        <f t="shared" ref="M75" si="65">L75+M74</f>
        <v>10752.274225039188</v>
      </c>
    </row>
    <row r="76" spans="1:13" ht="8" hidden="1" customHeight="1" x14ac:dyDescent="0.35">
      <c r="B76" s="22"/>
      <c r="C76" s="29"/>
      <c r="D76" s="29"/>
      <c r="E76" s="32"/>
      <c r="F76" s="32"/>
      <c r="G76" s="32"/>
      <c r="H76" s="19"/>
      <c r="I76" s="19"/>
      <c r="J76" s="19"/>
      <c r="K76" s="19"/>
      <c r="L76" s="19"/>
      <c r="M76" s="19"/>
    </row>
    <row r="77" spans="1:13" hidden="1" x14ac:dyDescent="0.35">
      <c r="B77" s="65" t="s">
        <v>6</v>
      </c>
      <c r="C77" s="29" t="s">
        <v>66</v>
      </c>
      <c r="D77" s="30">
        <f>IF(F25=0,$J$100,1)*D57</f>
        <v>900</v>
      </c>
      <c r="E77" s="30">
        <f>IF(F25=0,$J$100,1)*E57</f>
        <v>927</v>
      </c>
      <c r="F77" s="30">
        <f>IF(F25=0,$J$100,1)*F57</f>
        <v>954.81</v>
      </c>
      <c r="G77" s="30">
        <f>IF(F25=0,$J$100,1)*G57</f>
        <v>983.4543000000001</v>
      </c>
      <c r="H77" s="30">
        <f>IF(F25=0,$J$100,1)*H57</f>
        <v>1012.957929</v>
      </c>
      <c r="I77" s="30">
        <f>IF(F25=0,$J$100,1)*I57</f>
        <v>1043.34666687</v>
      </c>
      <c r="J77" s="30">
        <f>IF(F25=0,$J$100,1)*J57</f>
        <v>1074.6470668761001</v>
      </c>
      <c r="K77" s="30">
        <f>IF(F25=0,$J$100,1)*K57</f>
        <v>1106.886478882383</v>
      </c>
      <c r="L77" s="30">
        <f>IF(F25=0,$J$100,1)*L57</f>
        <v>1140.0930732488546</v>
      </c>
      <c r="M77" s="30">
        <f>IF(F25=0,$J$100,1)*M57</f>
        <v>1174.2958654463202</v>
      </c>
    </row>
    <row r="78" spans="1:13" hidden="1" x14ac:dyDescent="0.35">
      <c r="B78" s="65"/>
      <c r="C78" s="29" t="s">
        <v>65</v>
      </c>
      <c r="D78" s="30">
        <f>D77*D59</f>
        <v>900</v>
      </c>
      <c r="E78" s="30">
        <f t="shared" ref="E78:M78" si="66">E77*E59</f>
        <v>935.04135565866454</v>
      </c>
      <c r="F78" s="30">
        <f t="shared" si="66"/>
        <v>971.44704087999241</v>
      </c>
      <c r="G78" s="30">
        <f t="shared" si="66"/>
        <v>1009.270175616696</v>
      </c>
      <c r="H78" s="30">
        <f t="shared" si="66"/>
        <v>1048.5659480383265</v>
      </c>
      <c r="I78" s="30">
        <f t="shared" si="66"/>
        <v>1089.3916950569662</v>
      </c>
      <c r="J78" s="30">
        <f t="shared" si="66"/>
        <v>1131.8069859881734</v>
      </c>
      <c r="K78" s="30">
        <f t="shared" si="66"/>
        <v>1175.8737094692542</v>
      </c>
      <c r="L78" s="30">
        <f t="shared" si="66"/>
        <v>1221.6561637616824</v>
      </c>
      <c r="M78" s="30">
        <f t="shared" si="66"/>
        <v>1269.2211505694299</v>
      </c>
    </row>
    <row r="79" spans="1:13" hidden="1" x14ac:dyDescent="0.35">
      <c r="A79">
        <v>24</v>
      </c>
      <c r="B79" s="65"/>
      <c r="C79" s="29" t="s">
        <v>67</v>
      </c>
      <c r="D79" s="30">
        <f>D78</f>
        <v>900</v>
      </c>
      <c r="E79" s="30">
        <f>D79+E78</f>
        <v>1835.0413556586645</v>
      </c>
      <c r="F79" s="30">
        <f t="shared" ref="F79" si="67">E79+F78</f>
        <v>2806.4883965386571</v>
      </c>
      <c r="G79" s="30">
        <f t="shared" ref="G79" si="68">F79+G78</f>
        <v>3815.7585721553532</v>
      </c>
      <c r="H79" s="30">
        <f t="shared" ref="H79" si="69">G79+H78</f>
        <v>4864.3245201936797</v>
      </c>
      <c r="I79" s="30">
        <f t="shared" ref="I79" si="70">H79+I78</f>
        <v>5953.7162152506462</v>
      </c>
      <c r="J79" s="30">
        <f t="shared" ref="J79" si="71">I79+J78</f>
        <v>7085.5232012388196</v>
      </c>
      <c r="K79" s="30">
        <f t="shared" ref="K79" si="72">J79+K78</f>
        <v>8261.3969107080738</v>
      </c>
      <c r="L79" s="30">
        <f t="shared" ref="L79" si="73">K79+L78</f>
        <v>9483.0530744697571</v>
      </c>
      <c r="M79" s="30">
        <f t="shared" ref="M79" si="74">L79+M78</f>
        <v>10752.274225039188</v>
      </c>
    </row>
    <row r="80" spans="1:13" x14ac:dyDescent="0.35">
      <c r="C80" s="35"/>
      <c r="D80" s="35"/>
      <c r="E80" s="34"/>
      <c r="F80" s="34"/>
      <c r="G80" s="34"/>
    </row>
    <row r="81" spans="2:13" x14ac:dyDescent="0.35">
      <c r="C81" s="35"/>
      <c r="D81" s="35"/>
      <c r="E81" s="34"/>
      <c r="F81" s="34"/>
      <c r="G81" s="34"/>
    </row>
    <row r="82" spans="2:13" x14ac:dyDescent="0.35">
      <c r="C82" s="69" t="s">
        <v>18</v>
      </c>
      <c r="D82" s="69"/>
      <c r="E82" s="34" t="s">
        <v>15</v>
      </c>
      <c r="F82" s="59">
        <v>3</v>
      </c>
      <c r="G82" s="60"/>
    </row>
    <row r="83" spans="2:13" x14ac:dyDescent="0.35">
      <c r="C83" s="66" t="s">
        <v>20</v>
      </c>
      <c r="D83" s="66"/>
      <c r="E83" s="34" t="s">
        <v>7</v>
      </c>
      <c r="F83" s="53"/>
      <c r="G83" s="54"/>
    </row>
    <row r="84" spans="2:13" ht="10.25" customHeight="1" x14ac:dyDescent="0.35">
      <c r="C84" s="1"/>
      <c r="D84" s="1"/>
      <c r="E84" s="1"/>
    </row>
    <row r="85" spans="2:13" ht="10.25" customHeight="1" x14ac:dyDescent="0.35">
      <c r="C85" s="1"/>
      <c r="D85" s="1"/>
      <c r="E85" s="1"/>
    </row>
    <row r="86" spans="2:13" ht="10.25" customHeight="1" x14ac:dyDescent="0.35"/>
    <row r="87" spans="2:13" ht="20" customHeight="1" x14ac:dyDescent="0.5">
      <c r="B87" s="9"/>
      <c r="C87" s="5"/>
      <c r="D87" s="9"/>
      <c r="E87" s="9"/>
      <c r="F87" s="9"/>
      <c r="G87" s="9"/>
      <c r="H87" s="9"/>
      <c r="I87" s="9"/>
      <c r="J87" s="9"/>
    </row>
    <row r="88" spans="2:13" ht="15.65" customHeight="1" x14ac:dyDescent="0.35">
      <c r="C88" s="1"/>
      <c r="D88" s="1"/>
      <c r="E88" s="1"/>
      <c r="F88" s="3" t="s">
        <v>2</v>
      </c>
      <c r="G88" s="3" t="s">
        <v>3</v>
      </c>
      <c r="H88" s="3" t="s">
        <v>4</v>
      </c>
      <c r="I88" s="3" t="s">
        <v>5</v>
      </c>
      <c r="J88" s="3" t="s">
        <v>6</v>
      </c>
    </row>
    <row r="89" spans="2:13" ht="10.25" customHeight="1" x14ac:dyDescent="0.35">
      <c r="C89" s="1"/>
      <c r="D89" s="1"/>
      <c r="E89" s="1"/>
      <c r="F89" s="3"/>
      <c r="G89" s="3"/>
      <c r="H89" s="3"/>
      <c r="I89" s="3"/>
      <c r="J89" s="3"/>
    </row>
    <row r="90" spans="2:13" ht="15.5" x14ac:dyDescent="0.35">
      <c r="C90" s="52" t="s">
        <v>11</v>
      </c>
      <c r="D90" s="52"/>
      <c r="E90" s="16"/>
      <c r="F90" s="1"/>
      <c r="G90" s="1"/>
      <c r="H90" s="1"/>
      <c r="I90" s="1"/>
      <c r="J90" s="1"/>
    </row>
    <row r="91" spans="2:13" x14ac:dyDescent="0.35">
      <c r="C91" s="69" t="s">
        <v>23</v>
      </c>
      <c r="D91" s="69"/>
      <c r="E91" s="34" t="s">
        <v>12</v>
      </c>
      <c r="F91" s="37">
        <v>200</v>
      </c>
      <c r="G91" s="37">
        <v>300</v>
      </c>
      <c r="H91" s="37">
        <v>400</v>
      </c>
      <c r="I91" s="37">
        <v>500</v>
      </c>
      <c r="J91" s="37">
        <v>600</v>
      </c>
    </row>
    <row r="92" spans="2:13" x14ac:dyDescent="0.35">
      <c r="C92" s="66" t="s">
        <v>37</v>
      </c>
      <c r="D92" s="66"/>
      <c r="E92" s="34" t="s">
        <v>12</v>
      </c>
      <c r="F92" s="44"/>
      <c r="G92" s="44"/>
      <c r="H92" s="44"/>
      <c r="I92" s="44"/>
      <c r="J92" s="44"/>
    </row>
    <row r="93" spans="2:13" x14ac:dyDescent="0.35">
      <c r="C93" s="69" t="s">
        <v>24</v>
      </c>
      <c r="D93" s="69"/>
      <c r="E93" s="34" t="s">
        <v>12</v>
      </c>
      <c r="F93" s="44"/>
      <c r="G93" s="44"/>
      <c r="H93" s="44"/>
      <c r="I93" s="44"/>
      <c r="J93" s="44"/>
      <c r="M93" s="23"/>
    </row>
    <row r="94" spans="2:13" ht="6" customHeight="1" x14ac:dyDescent="0.35">
      <c r="C94" s="72"/>
      <c r="D94" s="72"/>
      <c r="E94" s="18"/>
      <c r="F94" s="1"/>
      <c r="G94" s="1"/>
      <c r="H94" s="1"/>
      <c r="I94" s="1"/>
      <c r="J94" s="1"/>
    </row>
    <row r="95" spans="2:13" ht="15.5" x14ac:dyDescent="0.35">
      <c r="C95" s="52" t="s">
        <v>75</v>
      </c>
      <c r="D95" s="52"/>
      <c r="E95" s="16"/>
      <c r="F95" s="1"/>
      <c r="G95" s="1"/>
      <c r="H95" s="1"/>
      <c r="I95" s="1"/>
      <c r="J95" s="1"/>
    </row>
    <row r="96" spans="2:13" x14ac:dyDescent="0.35">
      <c r="C96" s="69" t="s">
        <v>55</v>
      </c>
      <c r="D96" s="69"/>
      <c r="E96" s="34" t="s">
        <v>49</v>
      </c>
      <c r="F96" s="38">
        <v>1500</v>
      </c>
      <c r="G96" s="38">
        <v>1200</v>
      </c>
      <c r="H96" s="38">
        <v>1000</v>
      </c>
      <c r="I96" s="38">
        <v>800</v>
      </c>
      <c r="J96" s="38">
        <v>600</v>
      </c>
    </row>
    <row r="97" spans="2:13" x14ac:dyDescent="0.35">
      <c r="C97" s="69" t="s">
        <v>56</v>
      </c>
      <c r="D97" s="69"/>
      <c r="E97" s="34" t="s">
        <v>62</v>
      </c>
      <c r="F97" s="38">
        <v>50</v>
      </c>
      <c r="G97" s="38">
        <v>80</v>
      </c>
      <c r="H97" s="38">
        <v>80</v>
      </c>
      <c r="I97" s="38">
        <v>60</v>
      </c>
      <c r="J97" s="38">
        <v>50</v>
      </c>
    </row>
    <row r="98" spans="2:13" ht="6" customHeight="1" x14ac:dyDescent="0.35">
      <c r="C98" s="72"/>
      <c r="D98" s="72"/>
      <c r="E98" s="18"/>
      <c r="F98" s="1"/>
      <c r="G98" s="1"/>
      <c r="H98" s="1"/>
      <c r="I98" s="1"/>
      <c r="J98" s="1"/>
    </row>
    <row r="99" spans="2:13" ht="15.5" x14ac:dyDescent="0.35">
      <c r="C99" s="52" t="s">
        <v>74</v>
      </c>
      <c r="D99" s="52"/>
      <c r="E99" s="16"/>
      <c r="F99" s="1"/>
      <c r="G99" s="1"/>
      <c r="H99" s="1"/>
      <c r="I99" s="1"/>
      <c r="J99" s="1"/>
    </row>
    <row r="100" spans="2:13" x14ac:dyDescent="0.35">
      <c r="C100" s="69" t="s">
        <v>73</v>
      </c>
      <c r="D100" s="69"/>
      <c r="E100" s="34" t="s">
        <v>57</v>
      </c>
      <c r="F100" s="38">
        <v>12</v>
      </c>
      <c r="G100" s="38">
        <v>10</v>
      </c>
      <c r="H100" s="38">
        <v>6</v>
      </c>
      <c r="I100" s="38">
        <v>6</v>
      </c>
      <c r="J100" s="38">
        <v>6</v>
      </c>
    </row>
    <row r="101" spans="2:13" ht="6" customHeight="1" x14ac:dyDescent="0.35">
      <c r="C101" s="71"/>
      <c r="D101" s="71"/>
      <c r="E101" s="17"/>
      <c r="F101" s="1"/>
      <c r="G101" s="1"/>
      <c r="H101" s="1"/>
      <c r="I101" s="1"/>
      <c r="J101" s="1"/>
    </row>
    <row r="102" spans="2:13" ht="15.5" x14ac:dyDescent="0.35">
      <c r="C102" s="70" t="s">
        <v>21</v>
      </c>
      <c r="D102" s="70"/>
      <c r="E102" s="14"/>
      <c r="F102" s="1"/>
      <c r="G102" s="1"/>
      <c r="H102" s="1"/>
      <c r="I102" s="1"/>
      <c r="J102" s="1"/>
    </row>
    <row r="103" spans="2:13" x14ac:dyDescent="0.35">
      <c r="C103" s="69" t="s">
        <v>22</v>
      </c>
      <c r="D103" s="69"/>
      <c r="E103" s="34" t="s">
        <v>12</v>
      </c>
      <c r="F103" s="44"/>
      <c r="G103" s="44"/>
      <c r="H103" s="44"/>
      <c r="I103" s="44"/>
      <c r="J103" s="44"/>
    </row>
    <row r="104" spans="2:13" x14ac:dyDescent="0.35">
      <c r="C104" s="69" t="s">
        <v>38</v>
      </c>
      <c r="D104" s="69"/>
      <c r="E104" s="34" t="s">
        <v>13</v>
      </c>
      <c r="F104" s="44"/>
      <c r="G104" s="44"/>
      <c r="H104" s="44"/>
      <c r="I104" s="44"/>
      <c r="J104" s="44"/>
    </row>
    <row r="105" spans="2:13" x14ac:dyDescent="0.35">
      <c r="C105" s="69" t="s">
        <v>39</v>
      </c>
      <c r="D105" s="69"/>
      <c r="E105" s="34" t="s">
        <v>13</v>
      </c>
      <c r="F105" s="44"/>
      <c r="G105" s="44"/>
      <c r="H105" s="44"/>
      <c r="I105" s="44"/>
      <c r="J105" s="44"/>
    </row>
    <row r="106" spans="2:13" ht="10.25" customHeight="1" x14ac:dyDescent="0.35">
      <c r="C106" s="71"/>
      <c r="D106" s="71"/>
      <c r="E106" s="17"/>
      <c r="F106" s="1"/>
      <c r="G106" s="1"/>
      <c r="H106" s="1"/>
      <c r="I106" s="1"/>
      <c r="J106" s="1"/>
    </row>
    <row r="109" spans="2:13" ht="10.25" customHeight="1" x14ac:dyDescent="0.35"/>
    <row r="110" spans="2:13" ht="15.65" customHeight="1" x14ac:dyDescent="0.35">
      <c r="F110" s="3" t="s">
        <v>2</v>
      </c>
      <c r="G110" s="3" t="s">
        <v>3</v>
      </c>
      <c r="H110" s="3" t="s">
        <v>4</v>
      </c>
      <c r="I110" s="3" t="s">
        <v>5</v>
      </c>
      <c r="J110" s="3" t="s">
        <v>6</v>
      </c>
    </row>
    <row r="111" spans="2:13" ht="12.65" customHeight="1" x14ac:dyDescent="0.45">
      <c r="B111" s="10"/>
      <c r="C111" s="5" t="s">
        <v>14</v>
      </c>
      <c r="D111" s="10"/>
      <c r="E111" s="10"/>
      <c r="F111" s="10"/>
      <c r="G111" s="10"/>
      <c r="H111" s="10"/>
      <c r="I111" s="10"/>
      <c r="J111" s="10"/>
      <c r="M111" s="23"/>
    </row>
    <row r="112" spans="2:13" ht="18.5" x14ac:dyDescent="0.45">
      <c r="C112" s="69" t="s">
        <v>25</v>
      </c>
      <c r="D112" s="69"/>
      <c r="E112" s="39"/>
      <c r="F112" s="40">
        <f>SUM(F91:F93)*$F$20</f>
        <v>2000</v>
      </c>
      <c r="G112" s="40">
        <f>SUM(G91:G93)*$F$20</f>
        <v>3000</v>
      </c>
      <c r="H112" s="40">
        <f>SUM(H91:H93)*$F$20</f>
        <v>4000</v>
      </c>
      <c r="I112" s="40">
        <f>SUM(I91:I93)*$F$20</f>
        <v>5000</v>
      </c>
      <c r="J112" s="40">
        <f>SUM(J91:J93)*$F$20</f>
        <v>6000</v>
      </c>
      <c r="K112" s="7"/>
    </row>
    <row r="113" spans="2:11" ht="18.5" x14ac:dyDescent="0.45">
      <c r="C113" s="66" t="s">
        <v>40</v>
      </c>
      <c r="D113" s="66"/>
      <c r="E113" s="41"/>
      <c r="F113" s="40">
        <f>HLOOKUP($F$21,$D$32:$M$55,8,FALSE)*$F$20</f>
        <v>5549.8489749161172</v>
      </c>
      <c r="G113" s="40">
        <f>HLOOKUP($F$21,$D$32:$M$55,12,FALSE)*$F$20</f>
        <v>7103.8066878926293</v>
      </c>
      <c r="H113" s="40">
        <f>HLOOKUP($F$21,$D$32:$M$55,16,FALSE)*$F$20</f>
        <v>5919.8389065771917</v>
      </c>
      <c r="I113" s="40">
        <f>HLOOKUP($F$21,$D$32:$M$55,20,FALSE)*$F$20</f>
        <v>3551.9033439463146</v>
      </c>
      <c r="J113" s="40">
        <f>HLOOKUP($F$21,$D$32:$M$55,24,FALSE)*$F$20</f>
        <v>2219.9395899664469</v>
      </c>
      <c r="K113" s="7"/>
    </row>
    <row r="114" spans="2:11" ht="18.5" x14ac:dyDescent="0.45">
      <c r="C114" s="35" t="s">
        <v>60</v>
      </c>
      <c r="D114" s="35"/>
      <c r="E114" s="41"/>
      <c r="F114" s="40">
        <f>HLOOKUP($F$21,$D$56:$M$79,8,FALSE)*$F$20</f>
        <v>165227.93821416149</v>
      </c>
      <c r="G114" s="40">
        <f>HLOOKUP($F$21,$D$56:$M$79,12,FALSE)*$F$20</f>
        <v>137689.94851180119</v>
      </c>
      <c r="H114" s="40">
        <f>HLOOKUP($F$21,$D$56:$M$79,16,FALSE)*$F$20</f>
        <v>82613.969107080746</v>
      </c>
      <c r="I114" s="40">
        <f>HLOOKUP($F$21,$D$56:$M$79,20,FALSE)*$F$20</f>
        <v>82613.969107080746</v>
      </c>
      <c r="J114" s="40">
        <f>HLOOKUP($F$21,$D$56:$M$79,24,FALSE)*$F$20</f>
        <v>82613.969107080746</v>
      </c>
      <c r="K114" s="7"/>
    </row>
    <row r="115" spans="2:11" ht="18.5" x14ac:dyDescent="0.45">
      <c r="C115" s="69" t="s">
        <v>41</v>
      </c>
      <c r="D115" s="69"/>
      <c r="E115" s="39"/>
      <c r="F115" s="40">
        <f>-PV($F$31/100,$F$21*3/4,0,$F$103,0)*$F$20-PV($F$31/100,$F$21,$F$104,0,0)*$F$20-(PV($F$31/100,$F$21,$F$105,0,0)*$F$20-PV($F$31/100,$F$82,$F$105,0,0)*$F$20)</f>
        <v>0</v>
      </c>
      <c r="G115" s="40">
        <f>-PV($F$31/100,$F$21*3/4,0,$G$103,0)*$F$20-PV($F$31/100,$F$21,$G$104,0,0)*$F$20-(PV($F$31/100,$F$21,$G$105,0,0)*$F$20-PV($F$31/100,$F$82,$G$105,0,0)*$F$20)</f>
        <v>0</v>
      </c>
      <c r="H115" s="40">
        <f>-PV($F$31/100,$F$21*3/4,0,$H$103,0)*$F$20-PV($F$31/100,$F$21,$H$104,0,0)*$F$20-(PV($F$31/100,$F$21,$H$105,0,0)*$F$20-PV($F$31/100,$F$82,$H$105,0,0)*$F$20)</f>
        <v>0</v>
      </c>
      <c r="I115" s="40">
        <f>-PV($F$31/100,$F$21*3/4,0,$I$103,0)*$F$20-PV($F$31/100,$F$21,$I$104,0,0)*$F$20-(PV($F$31/100,$F$21,$I$105,0,0)*$F$20-PV($F$31/100,$F$82,$I$105,0,0)*$F$20)</f>
        <v>0</v>
      </c>
      <c r="J115" s="40">
        <f>-PV($F$31/100,$F$21*3/4,0,$J$103,0)*$F$20-PV($F$31/100,$F$21,$J$104,0,0)*$F$20-(PV($F$31/100,$F$21,$J$105,0,0)*$F$20-PV($F$31/100,$F$82,$J$105,0,0)*$F$20)</f>
        <v>0</v>
      </c>
      <c r="K115" s="7"/>
    </row>
    <row r="116" spans="2:11" ht="18.5" x14ac:dyDescent="0.45">
      <c r="C116" s="66" t="s">
        <v>26</v>
      </c>
      <c r="D116" s="66"/>
      <c r="E116" s="41"/>
      <c r="F116" s="40">
        <f>-PV($F$31/100,$F$21, 0,$F$83,0)*$F$20</f>
        <v>0</v>
      </c>
      <c r="G116" s="40">
        <f>-PV($F$31/100,$F$21, 0,$F$83,0)*$F$20</f>
        <v>0</v>
      </c>
      <c r="H116" s="40">
        <f>-PV($F$31/100,$F$21, 0,$F$83,0)*$F$20</f>
        <v>0</v>
      </c>
      <c r="I116" s="40">
        <f>-PV($F$31/100,$F$21, 0,$F$83,0)*$F$20</f>
        <v>0</v>
      </c>
      <c r="J116" s="40">
        <f>-PV($F$31/100,$F$21, 0,$F$83,0)*$F$20</f>
        <v>0</v>
      </c>
      <c r="K116" s="7"/>
    </row>
    <row r="117" spans="2:11" s="4" customFormat="1" ht="20" customHeight="1" x14ac:dyDescent="0.5">
      <c r="B117" s="9"/>
      <c r="C117" s="73" t="s">
        <v>51</v>
      </c>
      <c r="D117" s="73"/>
      <c r="E117" s="15"/>
      <c r="F117" s="43">
        <f>F112+F113+F114+F115+F116</f>
        <v>172777.78718907762</v>
      </c>
      <c r="G117" s="43">
        <f t="shared" ref="G117:I117" si="75">G112+G113+G114+G115+G116</f>
        <v>147793.75519969381</v>
      </c>
      <c r="H117" s="43">
        <f t="shared" si="75"/>
        <v>92533.808013657937</v>
      </c>
      <c r="I117" s="43">
        <f t="shared" si="75"/>
        <v>91165.872451027055</v>
      </c>
      <c r="J117" s="43">
        <f>J112+J113+J114+J115+J116</f>
        <v>90833.908697047198</v>
      </c>
      <c r="K117" s="8"/>
    </row>
    <row r="118" spans="2:11" ht="10.25" customHeight="1" x14ac:dyDescent="0.35"/>
    <row r="119" spans="2:11" ht="3" customHeight="1" x14ac:dyDescent="0.35"/>
    <row r="121" spans="2:11" x14ac:dyDescent="0.35">
      <c r="C121" s="13" t="s">
        <v>16</v>
      </c>
      <c r="E121" s="24"/>
    </row>
    <row r="122" spans="2:11" x14ac:dyDescent="0.35">
      <c r="E122" s="24"/>
    </row>
    <row r="123" spans="2:11" x14ac:dyDescent="0.35">
      <c r="C123" s="11"/>
      <c r="E123" s="24"/>
    </row>
  </sheetData>
  <sheetProtection sheet="1" objects="1" scenarios="1"/>
  <protectedRanges>
    <protectedRange sqref="F91:J105" name="Bereich2"/>
    <protectedRange sqref="F20:G83" name="Bereich1"/>
  </protectedRanges>
  <mergeCells count="60">
    <mergeCell ref="B61:B63"/>
    <mergeCell ref="B65:B67"/>
    <mergeCell ref="B49:B51"/>
    <mergeCell ref="B53:B55"/>
    <mergeCell ref="F23:G23"/>
    <mergeCell ref="F24:G24"/>
    <mergeCell ref="F26:G26"/>
    <mergeCell ref="C117:D117"/>
    <mergeCell ref="C19:D19"/>
    <mergeCell ref="C28:D28"/>
    <mergeCell ref="C112:D112"/>
    <mergeCell ref="C113:D113"/>
    <mergeCell ref="C115:D115"/>
    <mergeCell ref="C116:D116"/>
    <mergeCell ref="C106:D106"/>
    <mergeCell ref="C93:D93"/>
    <mergeCell ref="C92:D92"/>
    <mergeCell ref="C91:D91"/>
    <mergeCell ref="C103:D103"/>
    <mergeCell ref="C104:D104"/>
    <mergeCell ref="C20:D20"/>
    <mergeCell ref="C21:D21"/>
    <mergeCell ref="C82:D82"/>
    <mergeCell ref="C22:D22"/>
    <mergeCell ref="C29:D29"/>
    <mergeCell ref="C31:D31"/>
    <mergeCell ref="C26:D26"/>
    <mergeCell ref="C25:D25"/>
    <mergeCell ref="C23:D23"/>
    <mergeCell ref="C30:D30"/>
    <mergeCell ref="H25:K26"/>
    <mergeCell ref="C105:D105"/>
    <mergeCell ref="C102:D102"/>
    <mergeCell ref="C100:D100"/>
    <mergeCell ref="C101:D101"/>
    <mergeCell ref="C83:D83"/>
    <mergeCell ref="C99:D99"/>
    <mergeCell ref="C96:D96"/>
    <mergeCell ref="C97:D97"/>
    <mergeCell ref="C98:D98"/>
    <mergeCell ref="C95:D95"/>
    <mergeCell ref="C94:D94"/>
    <mergeCell ref="F25:G25"/>
    <mergeCell ref="F30:G30"/>
    <mergeCell ref="B2:I2"/>
    <mergeCell ref="C90:D90"/>
    <mergeCell ref="F83:G83"/>
    <mergeCell ref="F31:G31"/>
    <mergeCell ref="F20:G20"/>
    <mergeCell ref="F21:G21"/>
    <mergeCell ref="F82:G82"/>
    <mergeCell ref="F22:G22"/>
    <mergeCell ref="F29:G29"/>
    <mergeCell ref="B37:B39"/>
    <mergeCell ref="B41:B43"/>
    <mergeCell ref="B45:B47"/>
    <mergeCell ref="B73:B75"/>
    <mergeCell ref="B77:B79"/>
    <mergeCell ref="B69:B71"/>
    <mergeCell ref="C24:D24"/>
  </mergeCells>
  <pageMargins left="0.7" right="0.7" top="0.78740157499999996" bottom="0.78740157499999996" header="0.3" footer="0.3"/>
  <pageSetup paperSize="9"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7"/>
  <sheetViews>
    <sheetView workbookViewId="0">
      <selection activeCell="B32" sqref="B32:P33"/>
    </sheetView>
  </sheetViews>
  <sheetFormatPr baseColWidth="10" defaultRowHeight="14.5" x14ac:dyDescent="0.35"/>
  <cols>
    <col min="1" max="1" width="2" customWidth="1"/>
  </cols>
  <sheetData>
    <row r="1" spans="2:16" ht="26" x14ac:dyDescent="0.35">
      <c r="B1" s="45" t="s">
        <v>69</v>
      </c>
    </row>
    <row r="2" spans="2:16" ht="9.65" customHeight="1" x14ac:dyDescent="0.35"/>
    <row r="4" spans="2:16" ht="9.65" customHeight="1" x14ac:dyDescent="0.35"/>
    <row r="5" spans="2:16" ht="8" customHeight="1" x14ac:dyDescent="0.35"/>
    <row r="6" spans="2:16" ht="36" customHeight="1" x14ac:dyDescent="0.35">
      <c r="B6" s="74" t="s">
        <v>77</v>
      </c>
      <c r="C6" s="74"/>
      <c r="D6" s="74"/>
      <c r="E6" s="74"/>
      <c r="F6" s="74"/>
      <c r="G6" s="74"/>
      <c r="H6" s="74"/>
      <c r="I6" s="74"/>
      <c r="J6" s="74"/>
      <c r="K6" s="74"/>
      <c r="L6" s="74"/>
      <c r="M6" s="74"/>
      <c r="N6" s="74"/>
      <c r="O6" s="74"/>
      <c r="P6" s="74"/>
    </row>
    <row r="7" spans="2:16" ht="5.5" customHeight="1" x14ac:dyDescent="0.35"/>
    <row r="8" spans="2:16" ht="12" customHeight="1" x14ac:dyDescent="0.35">
      <c r="B8" s="28"/>
      <c r="C8" s="28"/>
      <c r="D8" s="28"/>
      <c r="E8" s="28"/>
      <c r="F8" s="28"/>
      <c r="G8" s="28"/>
      <c r="H8" s="28"/>
      <c r="I8" s="28"/>
      <c r="J8" s="28"/>
      <c r="K8" s="28"/>
      <c r="L8" s="28"/>
      <c r="M8" s="28"/>
      <c r="N8" s="28"/>
      <c r="O8" s="28"/>
      <c r="P8" s="28"/>
    </row>
    <row r="10" spans="2:16" ht="8" customHeight="1" x14ac:dyDescent="0.35"/>
    <row r="11" spans="2:16" ht="8" customHeight="1" x14ac:dyDescent="0.35"/>
    <row r="12" spans="2:16" ht="14.5" customHeight="1" x14ac:dyDescent="0.35">
      <c r="B12" s="74" t="s">
        <v>70</v>
      </c>
      <c r="C12" s="74"/>
      <c r="D12" s="74"/>
      <c r="E12" s="74"/>
      <c r="F12" s="74"/>
      <c r="G12" s="74"/>
      <c r="H12" s="74"/>
      <c r="I12" s="74"/>
      <c r="J12" s="74"/>
      <c r="K12" s="74"/>
      <c r="L12" s="74"/>
      <c r="M12" s="74"/>
      <c r="N12" s="74"/>
      <c r="O12" s="74"/>
      <c r="P12" s="74"/>
    </row>
    <row r="13" spans="2:16" x14ac:dyDescent="0.35">
      <c r="B13" s="74"/>
      <c r="C13" s="74"/>
      <c r="D13" s="74"/>
      <c r="E13" s="74"/>
      <c r="F13" s="74"/>
      <c r="G13" s="74"/>
      <c r="H13" s="74"/>
      <c r="I13" s="74"/>
      <c r="J13" s="74"/>
      <c r="K13" s="74"/>
      <c r="L13" s="74"/>
      <c r="M13" s="74"/>
      <c r="N13" s="74"/>
      <c r="O13" s="74"/>
      <c r="P13" s="74"/>
    </row>
    <row r="14" spans="2:16" ht="40.25" customHeight="1" x14ac:dyDescent="0.35">
      <c r="B14" s="74"/>
      <c r="C14" s="74"/>
      <c r="D14" s="74"/>
      <c r="E14" s="74"/>
      <c r="F14" s="74"/>
      <c r="G14" s="74"/>
      <c r="H14" s="74"/>
      <c r="I14" s="74"/>
      <c r="J14" s="74"/>
      <c r="K14" s="74"/>
      <c r="L14" s="74"/>
      <c r="M14" s="74"/>
      <c r="N14" s="74"/>
      <c r="O14" s="74"/>
      <c r="P14" s="74"/>
    </row>
    <row r="15" spans="2:16" ht="12" customHeight="1" x14ac:dyDescent="0.35">
      <c r="B15" s="25"/>
      <c r="C15" s="25"/>
      <c r="D15" s="25"/>
      <c r="E15" s="25"/>
      <c r="F15" s="25"/>
      <c r="G15" s="25"/>
      <c r="H15" s="25"/>
      <c r="I15" s="25"/>
      <c r="J15" s="25"/>
      <c r="K15" s="25"/>
      <c r="L15" s="25"/>
      <c r="M15" s="25"/>
      <c r="N15" s="25"/>
      <c r="O15" s="25"/>
      <c r="P15" s="25"/>
    </row>
    <row r="17" spans="2:16" ht="9" customHeight="1" x14ac:dyDescent="0.35"/>
    <row r="18" spans="2:16" ht="8" customHeight="1" x14ac:dyDescent="0.35"/>
    <row r="19" spans="2:16" ht="14.5" customHeight="1" x14ac:dyDescent="0.35">
      <c r="B19" s="74" t="s">
        <v>47</v>
      </c>
      <c r="C19" s="74"/>
      <c r="D19" s="74"/>
      <c r="E19" s="74"/>
      <c r="F19" s="74"/>
      <c r="G19" s="74"/>
      <c r="H19" s="74"/>
      <c r="I19" s="74"/>
      <c r="J19" s="74"/>
      <c r="K19" s="74"/>
      <c r="L19" s="74"/>
      <c r="M19" s="74"/>
      <c r="N19" s="74"/>
      <c r="O19" s="74"/>
      <c r="P19" s="74"/>
    </row>
    <row r="20" spans="2:16" x14ac:dyDescent="0.35">
      <c r="B20" s="74"/>
      <c r="C20" s="74"/>
      <c r="D20" s="74"/>
      <c r="E20" s="74"/>
      <c r="F20" s="74"/>
      <c r="G20" s="74"/>
      <c r="H20" s="74"/>
      <c r="I20" s="74"/>
      <c r="J20" s="74"/>
      <c r="K20" s="74"/>
      <c r="L20" s="74"/>
      <c r="M20" s="74"/>
      <c r="N20" s="74"/>
      <c r="O20" s="74"/>
      <c r="P20" s="74"/>
    </row>
    <row r="21" spans="2:16" x14ac:dyDescent="0.35">
      <c r="B21" s="74"/>
      <c r="C21" s="74"/>
      <c r="D21" s="74"/>
      <c r="E21" s="74"/>
      <c r="F21" s="74"/>
      <c r="G21" s="74"/>
      <c r="H21" s="74"/>
      <c r="I21" s="74"/>
      <c r="J21" s="74"/>
      <c r="K21" s="74"/>
      <c r="L21" s="74"/>
      <c r="M21" s="74"/>
      <c r="N21" s="74"/>
      <c r="O21" s="74"/>
      <c r="P21" s="74"/>
    </row>
    <row r="22" spans="2:16" ht="17.5" customHeight="1" x14ac:dyDescent="0.35">
      <c r="B22" s="74"/>
      <c r="C22" s="74"/>
      <c r="D22" s="74"/>
      <c r="E22" s="74"/>
      <c r="F22" s="74"/>
      <c r="G22" s="74"/>
      <c r="H22" s="74"/>
      <c r="I22" s="74"/>
      <c r="J22" s="74"/>
      <c r="K22" s="74"/>
      <c r="L22" s="74"/>
      <c r="M22" s="74"/>
      <c r="N22" s="74"/>
      <c r="O22" s="74"/>
      <c r="P22" s="74"/>
    </row>
    <row r="23" spans="2:16" ht="9.65" customHeight="1" x14ac:dyDescent="0.35"/>
    <row r="26" spans="2:16" x14ac:dyDescent="0.35">
      <c r="B26" t="s">
        <v>48</v>
      </c>
    </row>
    <row r="28" spans="2:16" ht="45.65" customHeight="1" x14ac:dyDescent="0.35">
      <c r="B28" s="75" t="s">
        <v>71</v>
      </c>
      <c r="C28" s="75"/>
      <c r="D28" s="75"/>
      <c r="E28" s="75"/>
      <c r="F28" s="75"/>
      <c r="G28" s="75"/>
      <c r="H28" s="75"/>
      <c r="I28" s="75"/>
      <c r="J28" s="75"/>
      <c r="K28" s="75"/>
      <c r="L28" s="75"/>
      <c r="M28" s="75"/>
      <c r="N28" s="75"/>
      <c r="O28" s="75"/>
      <c r="P28" s="75"/>
    </row>
    <row r="29" spans="2:16" ht="6" customHeight="1" x14ac:dyDescent="0.35">
      <c r="B29" s="26"/>
      <c r="C29" s="26"/>
      <c r="D29" s="26"/>
      <c r="E29" s="26"/>
      <c r="F29" s="26"/>
      <c r="G29" s="26"/>
      <c r="H29" s="26"/>
      <c r="I29" s="26"/>
      <c r="J29" s="26"/>
      <c r="K29" s="26"/>
      <c r="L29" s="26"/>
      <c r="M29" s="26"/>
      <c r="N29" s="26"/>
      <c r="O29" s="26"/>
      <c r="P29" s="26"/>
    </row>
    <row r="30" spans="2:16" x14ac:dyDescent="0.35">
      <c r="B30" s="76" t="s">
        <v>46</v>
      </c>
      <c r="C30" s="76"/>
      <c r="D30" s="76"/>
      <c r="E30" s="76"/>
      <c r="F30" s="76"/>
      <c r="G30" s="76"/>
      <c r="H30" s="76"/>
      <c r="I30" s="76"/>
      <c r="J30" s="76"/>
      <c r="K30" s="76"/>
      <c r="L30" s="76"/>
      <c r="M30" s="76"/>
      <c r="N30" s="76"/>
      <c r="O30" s="76"/>
      <c r="P30" s="76"/>
    </row>
    <row r="31" spans="2:16" ht="5.5" customHeight="1" x14ac:dyDescent="0.35">
      <c r="B31" s="27"/>
      <c r="C31" s="27"/>
      <c r="D31" s="27"/>
      <c r="E31" s="27"/>
      <c r="F31" s="27"/>
      <c r="G31" s="27"/>
      <c r="H31" s="27"/>
      <c r="I31" s="27"/>
      <c r="J31" s="27"/>
      <c r="K31" s="27"/>
      <c r="L31" s="27"/>
      <c r="M31" s="27"/>
      <c r="N31" s="27"/>
      <c r="O31" s="27"/>
      <c r="P31" s="27"/>
    </row>
    <row r="32" spans="2:16" x14ac:dyDescent="0.35">
      <c r="B32" s="74" t="s">
        <v>50</v>
      </c>
      <c r="C32" s="74"/>
      <c r="D32" s="74"/>
      <c r="E32" s="74"/>
      <c r="F32" s="74"/>
      <c r="G32" s="74"/>
      <c r="H32" s="74"/>
      <c r="I32" s="74"/>
      <c r="J32" s="74"/>
      <c r="K32" s="74"/>
      <c r="L32" s="74"/>
      <c r="M32" s="74"/>
      <c r="N32" s="74"/>
      <c r="O32" s="74"/>
      <c r="P32" s="74"/>
    </row>
    <row r="33" spans="2:16" ht="15.65" customHeight="1" x14ac:dyDescent="0.35">
      <c r="B33" s="74"/>
      <c r="C33" s="74"/>
      <c r="D33" s="74"/>
      <c r="E33" s="74"/>
      <c r="F33" s="74"/>
      <c r="G33" s="74"/>
      <c r="H33" s="74"/>
      <c r="I33" s="74"/>
      <c r="J33" s="74"/>
      <c r="K33" s="74"/>
      <c r="L33" s="74"/>
      <c r="M33" s="74"/>
      <c r="N33" s="74"/>
      <c r="O33" s="74"/>
      <c r="P33" s="74"/>
    </row>
    <row r="34" spans="2:16" ht="7.25" customHeight="1" x14ac:dyDescent="0.35">
      <c r="B34" s="25"/>
      <c r="C34" s="25"/>
      <c r="D34" s="25"/>
      <c r="E34" s="25"/>
      <c r="F34" s="25"/>
      <c r="G34" s="25"/>
      <c r="H34" s="25"/>
      <c r="I34" s="25"/>
      <c r="J34" s="25"/>
      <c r="K34" s="25"/>
      <c r="L34" s="25"/>
      <c r="M34" s="25"/>
      <c r="N34" s="25"/>
      <c r="O34" s="25"/>
      <c r="P34" s="25"/>
    </row>
    <row r="35" spans="2:16" x14ac:dyDescent="0.35">
      <c r="B35" s="75" t="s">
        <v>72</v>
      </c>
      <c r="C35" s="75"/>
      <c r="D35" s="75"/>
      <c r="E35" s="75"/>
      <c r="F35" s="75"/>
      <c r="G35" s="75"/>
      <c r="H35" s="75"/>
      <c r="I35" s="75"/>
      <c r="J35" s="75"/>
      <c r="K35" s="75"/>
      <c r="L35" s="75"/>
      <c r="M35" s="75"/>
      <c r="N35" s="75"/>
      <c r="O35" s="75"/>
      <c r="P35" s="75"/>
    </row>
    <row r="36" spans="2:16" x14ac:dyDescent="0.35">
      <c r="B36" s="75"/>
      <c r="C36" s="75"/>
      <c r="D36" s="75"/>
      <c r="E36" s="75"/>
      <c r="F36" s="75"/>
      <c r="G36" s="75"/>
      <c r="H36" s="75"/>
      <c r="I36" s="75"/>
      <c r="J36" s="75"/>
      <c r="K36" s="75"/>
      <c r="L36" s="75"/>
      <c r="M36" s="75"/>
      <c r="N36" s="75"/>
      <c r="O36" s="75"/>
      <c r="P36" s="75"/>
    </row>
    <row r="37" spans="2:16" x14ac:dyDescent="0.35">
      <c r="B37" s="75"/>
      <c r="C37" s="75"/>
      <c r="D37" s="75"/>
      <c r="E37" s="75"/>
      <c r="F37" s="75"/>
      <c r="G37" s="75"/>
      <c r="H37" s="75"/>
      <c r="I37" s="75"/>
      <c r="J37" s="75"/>
      <c r="K37" s="75"/>
      <c r="L37" s="75"/>
      <c r="M37" s="75"/>
      <c r="N37" s="75"/>
      <c r="O37" s="75"/>
      <c r="P37" s="75"/>
    </row>
  </sheetData>
  <sheetProtection sheet="1" objects="1" scenarios="1"/>
  <mergeCells count="7">
    <mergeCell ref="B32:P33"/>
    <mergeCell ref="B35:P37"/>
    <mergeCell ref="B19:P22"/>
    <mergeCell ref="B6:P6"/>
    <mergeCell ref="B12:P14"/>
    <mergeCell ref="B28:P28"/>
    <mergeCell ref="B30:P30"/>
  </mergeCells>
  <pageMargins left="0.7" right="0.7" top="0.78740157499999996" bottom="0.78740157499999996"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17eb86-ee3f-4185-a395-218f40d772e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44827137EE3144C8E14A07DB8899B13" ma:contentTypeVersion="14" ma:contentTypeDescription="Ein neues Dokument erstellen." ma:contentTypeScope="" ma:versionID="52aa6628f3aaeaddc219b7404f911996">
  <xsd:schema xmlns:xsd="http://www.w3.org/2001/XMLSchema" xmlns:xs="http://www.w3.org/2001/XMLSchema" xmlns:p="http://schemas.microsoft.com/office/2006/metadata/properties" xmlns:ns2="bf17eb86-ee3f-4185-a395-218f40d772ec" xmlns:ns3="332834a1-8d8c-470c-8cf7-8736753b9ce6" targetNamespace="http://schemas.microsoft.com/office/2006/metadata/properties" ma:root="true" ma:fieldsID="b6e54070a46d3325c4ef34fab89a2cf0" ns2:_="" ns3:_="">
    <xsd:import namespace="bf17eb86-ee3f-4185-a395-218f40d772ec"/>
    <xsd:import namespace="332834a1-8d8c-470c-8cf7-8736753b9ce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17eb86-ee3f-4185-a395-218f40d772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2834a1-8d8c-470c-8cf7-8736753b9ce6" elementFormDefault="qualified">
    <xsd:import namespace="http://schemas.microsoft.com/office/2006/documentManagement/types"/>
    <xsd:import namespace="http://schemas.microsoft.com/office/infopath/2007/PartnerControls"/>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E99095-C8EE-4749-850A-C2F34179D0F4}">
  <ds:schemaRefs>
    <ds:schemaRef ds:uri="http://schemas.microsoft.com/office/2006/metadata/properties"/>
    <ds:schemaRef ds:uri="http://schemas.microsoft.com/office/infopath/2007/PartnerControls"/>
    <ds:schemaRef ds:uri="bf17eb86-ee3f-4185-a395-218f40d772ec"/>
  </ds:schemaRefs>
</ds:datastoreItem>
</file>

<file path=customXml/itemProps2.xml><?xml version="1.0" encoding="utf-8"?>
<ds:datastoreItem xmlns:ds="http://schemas.openxmlformats.org/officeDocument/2006/customXml" ds:itemID="{78D688A7-1B06-4D95-8549-A2CE1F3037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17eb86-ee3f-4185-a395-218f40d772ec"/>
    <ds:schemaRef ds:uri="332834a1-8d8c-470c-8cf7-8736753b9c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1E3E72-D8AA-4667-AD30-C3A5B535C1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Kaffeemaschinen</vt:lpstr>
      <vt:lpstr>Informationen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Angelika Tisch</dc:creator>
  <cp:lastModifiedBy>Ugovsek Daniela</cp:lastModifiedBy>
  <cp:lastPrinted>2022-04-18T13:11:10Z</cp:lastPrinted>
  <dcterms:created xsi:type="dcterms:W3CDTF">2022-03-02T12:14:28Z</dcterms:created>
  <dcterms:modified xsi:type="dcterms:W3CDTF">2025-02-26T12:52:50Z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0x010100644827137EE3144C8E14A07DB8899B13</vt:lpwstr>
  </property>
  <property fmtid="{D5CDD505-2E9C-101B-9397-08002B2CF9AE}" pid="3" name="MediaServiceImageTags">
    <vt:lpwstr/>
  </property>
</Properties>
</file>